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charts/chart29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40" windowWidth="21720" windowHeight="12210" activeTab="5"/>
  </bookViews>
  <sheets>
    <sheet name="Navigation" sheetId="3" r:id="rId1"/>
    <sheet name="Strains" sheetId="2" r:id="rId2"/>
    <sheet name="980008" sheetId="1" r:id="rId3"/>
    <sheet name="Work" sheetId="4" r:id="rId4"/>
    <sheet name="Transverse scans" sheetId="5" r:id="rId5"/>
    <sheet name="Longitudinal scans" sheetId="6" r:id="rId6"/>
  </sheets>
  <externalReferences>
    <externalReference r:id="rId7"/>
  </externalReferences>
  <definedNames>
    <definedName name="solver_adj" localSheetId="2" hidden="1">'980008'!$H$1981:$K$1981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'980008'!$H$1983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V5" i="6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6"/>
  <c r="V57"/>
  <c r="V58"/>
  <c r="V59"/>
  <c r="V60"/>
  <c r="V61"/>
  <c r="V63"/>
  <c r="V64"/>
  <c r="V65"/>
  <c r="V66"/>
  <c r="V67"/>
  <c r="V68"/>
  <c r="V69"/>
  <c r="V70"/>
  <c r="V71"/>
  <c r="V4"/>
  <c r="V1"/>
  <c r="Y15"/>
  <c r="X72"/>
  <c r="U73" l="1"/>
  <c r="U72"/>
  <c r="AE6"/>
  <c r="AE7"/>
  <c r="AE8" s="1"/>
  <c r="AE9" s="1"/>
  <c r="AE10" s="1"/>
  <c r="AE11" s="1"/>
  <c r="AE12" s="1"/>
  <c r="AE13" s="1"/>
  <c r="AE14" s="1"/>
  <c r="AE15" s="1"/>
  <c r="AE16" s="1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5"/>
  <c r="AD6"/>
  <c r="AD7" s="1"/>
  <c r="AD8" s="1"/>
  <c r="AD9" s="1"/>
  <c r="AD10" s="1"/>
  <c r="AD11" s="1"/>
  <c r="AD12" s="1"/>
  <c r="AD13" s="1"/>
  <c r="AD14" s="1"/>
  <c r="AD15" s="1"/>
  <c r="AD16" s="1"/>
  <c r="AD17" s="1"/>
  <c r="AD18" s="1"/>
  <c r="AD19" s="1"/>
  <c r="AD20" s="1"/>
  <c r="AD21" s="1"/>
  <c r="AD22" s="1"/>
  <c r="AD23" s="1"/>
  <c r="AD24" s="1"/>
  <c r="AD25" s="1"/>
  <c r="AD26" s="1"/>
  <c r="AD27" s="1"/>
  <c r="AD28" s="1"/>
  <c r="AD29" s="1"/>
  <c r="AD30" s="1"/>
  <c r="AD31" s="1"/>
  <c r="AD32" s="1"/>
  <c r="AD33" s="1"/>
  <c r="AD34" s="1"/>
  <c r="AD35" s="1"/>
  <c r="AD5"/>
  <c r="S20" l="1"/>
  <c r="R52"/>
  <c r="R55"/>
  <c r="R54"/>
  <c r="R53"/>
  <c r="R51"/>
  <c r="R50"/>
  <c r="R49"/>
  <c r="R48"/>
  <c r="R47"/>
  <c r="R46"/>
  <c r="R43"/>
  <c r="R45"/>
  <c r="R44"/>
  <c r="R42"/>
  <c r="R41"/>
  <c r="R40"/>
  <c r="R39"/>
  <c r="R38"/>
  <c r="R37"/>
  <c r="R57"/>
  <c r="R58"/>
  <c r="R59"/>
  <c r="R60"/>
  <c r="R61"/>
  <c r="R56"/>
  <c r="R64"/>
  <c r="R65"/>
  <c r="R66"/>
  <c r="R67"/>
  <c r="R68"/>
  <c r="R69"/>
  <c r="R70"/>
  <c r="R71"/>
  <c r="R6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4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"/>
  <c r="Z37"/>
  <c r="Z38"/>
  <c r="Z39"/>
  <c r="Z40"/>
  <c r="S52"/>
  <c r="Z49"/>
  <c r="AA37" i="5"/>
  <c r="Z48" i="6" l="1"/>
  <c r="Z50"/>
  <c r="Z47"/>
  <c r="G6" i="5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5"/>
  <c r="S5" i="6"/>
  <c r="S6"/>
  <c r="S7"/>
  <c r="S8"/>
  <c r="S9"/>
  <c r="S10"/>
  <c r="S11"/>
  <c r="S12"/>
  <c r="S13"/>
  <c r="S14"/>
  <c r="S15"/>
  <c r="S16"/>
  <c r="S17"/>
  <c r="S18"/>
  <c r="S19"/>
  <c r="S21"/>
  <c r="S22"/>
  <c r="S23"/>
  <c r="S24"/>
  <c r="S25"/>
  <c r="S26"/>
  <c r="S27"/>
  <c r="S28"/>
  <c r="S29"/>
  <c r="S30"/>
  <c r="S31"/>
  <c r="S32"/>
  <c r="S33"/>
  <c r="S34"/>
  <c r="S35"/>
  <c r="S36"/>
  <c r="S43"/>
  <c r="S56"/>
  <c r="S57"/>
  <c r="S58"/>
  <c r="S59"/>
  <c r="S60"/>
  <c r="S61"/>
  <c r="S62"/>
  <c r="S63"/>
  <c r="S64"/>
  <c r="S65"/>
  <c r="S66"/>
  <c r="S67"/>
  <c r="S68"/>
  <c r="S69"/>
  <c r="S70"/>
  <c r="S71"/>
  <c r="S4"/>
  <c r="P5" i="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4"/>
  <c r="E3" i="6"/>
  <c r="AB47" l="1"/>
  <c r="AB49"/>
  <c r="AB39"/>
  <c r="AB37"/>
  <c r="AA40" l="1"/>
  <c r="AA39"/>
  <c r="AA38"/>
  <c r="S42" s="1"/>
  <c r="AA37"/>
  <c r="S40"/>
  <c r="S44"/>
  <c r="AA48"/>
  <c r="AA47"/>
  <c r="AA50"/>
  <c r="AA49"/>
  <c r="S45"/>
  <c r="S38" l="1"/>
  <c r="S39"/>
  <c r="S49"/>
  <c r="S54"/>
  <c r="S51"/>
  <c r="S47"/>
  <c r="S53"/>
  <c r="S48"/>
  <c r="S50"/>
  <c r="S46"/>
  <c r="S41"/>
  <c r="S37"/>
  <c r="S73" l="1"/>
  <c r="S72"/>
  <c r="H6" i="5" l="1"/>
  <c r="H7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5"/>
  <c r="Y50"/>
  <c r="Y49"/>
  <c r="Y48"/>
  <c r="Y47"/>
  <c r="Y40"/>
  <c r="Y39"/>
  <c r="Y38"/>
  <c r="Y37"/>
  <c r="Y5"/>
  <c r="J32"/>
  <c r="L32" l="1"/>
  <c r="V73"/>
  <c r="L36" l="1"/>
  <c r="L30"/>
  <c r="L29"/>
  <c r="J9"/>
  <c r="L9" s="1"/>
  <c r="Z50" l="1"/>
  <c r="AA49"/>
  <c r="Z49" s="1"/>
  <c r="S1826" i="1"/>
  <c r="U242"/>
  <c r="C48" i="5"/>
  <c r="J33"/>
  <c r="L33" s="1"/>
  <c r="J24" l="1"/>
  <c r="L24" s="1"/>
  <c r="J7" l="1"/>
  <c r="L7" s="1"/>
  <c r="J15"/>
  <c r="L15" s="1"/>
  <c r="U151" i="1"/>
  <c r="T1108"/>
  <c r="V1503"/>
  <c r="T1865"/>
  <c r="P1739" l="1"/>
  <c r="M2002" l="1"/>
  <c r="J20" i="5"/>
  <c r="L20" s="1"/>
  <c r="J11"/>
  <c r="L11" s="1"/>
  <c r="J4"/>
  <c r="L4" s="1"/>
  <c r="J3"/>
  <c r="C3"/>
  <c r="D3"/>
  <c r="E3"/>
  <c r="B3"/>
  <c r="AB1979" i="1" l="1"/>
  <c r="AC1962"/>
  <c r="T1988"/>
  <c r="U1987"/>
  <c r="U1704"/>
  <c r="U1329"/>
  <c r="T328"/>
  <c r="T68"/>
  <c r="U21"/>
  <c r="AE38"/>
  <c r="AE37"/>
  <c r="AE36"/>
  <c r="U1944"/>
  <c r="V60" i="4"/>
  <c r="V59"/>
  <c r="Q62"/>
  <c r="S72"/>
  <c r="I52"/>
  <c r="N62"/>
  <c r="N63"/>
  <c r="N64" s="1"/>
  <c r="N65" s="1"/>
  <c r="N66" s="1"/>
  <c r="N67" s="1"/>
  <c r="N68" s="1"/>
  <c r="N69" s="1"/>
  <c r="N70" s="1"/>
  <c r="N71" s="1"/>
  <c r="P52"/>
  <c r="P51"/>
  <c r="P47"/>
  <c r="U50"/>
  <c r="P54" s="1"/>
  <c r="U49"/>
  <c r="P53" s="1"/>
  <c r="U48"/>
  <c r="U47"/>
  <c r="P50" s="1"/>
  <c r="P42"/>
  <c r="P38"/>
  <c r="U40"/>
  <c r="P45" s="1"/>
  <c r="U39"/>
  <c r="P44" s="1"/>
  <c r="U38"/>
  <c r="U37"/>
  <c r="P41" s="1"/>
  <c r="H17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F2005" i="1"/>
  <c r="T36" i="5" l="1"/>
  <c r="M36"/>
  <c r="N36" s="1"/>
  <c r="T24"/>
  <c r="M24"/>
  <c r="T30"/>
  <c r="M30"/>
  <c r="N30" s="1"/>
  <c r="T32"/>
  <c r="M32"/>
  <c r="T20"/>
  <c r="M20"/>
  <c r="N20" s="1"/>
  <c r="T15"/>
  <c r="M15"/>
  <c r="N15" s="1"/>
  <c r="T33"/>
  <c r="M33"/>
  <c r="T9"/>
  <c r="M9"/>
  <c r="T11"/>
  <c r="M11"/>
  <c r="N11" s="1"/>
  <c r="T7"/>
  <c r="M7"/>
  <c r="T4"/>
  <c r="M4"/>
  <c r="N4" s="1"/>
  <c r="T29"/>
  <c r="M29"/>
  <c r="N29" s="1"/>
  <c r="P39" i="4"/>
  <c r="P48"/>
  <c r="P40"/>
  <c r="P49"/>
  <c r="P37"/>
  <c r="P46"/>
  <c r="G2005" i="1"/>
  <c r="F2004"/>
  <c r="G2004" l="1"/>
  <c r="F2003"/>
  <c r="G2003" l="1"/>
  <c r="F2002"/>
  <c r="G2002" l="1"/>
  <c r="F2001"/>
  <c r="G2001" l="1"/>
  <c r="F2000"/>
  <c r="G2000" l="1"/>
  <c r="F1999"/>
  <c r="G1999" l="1"/>
  <c r="F1998"/>
  <c r="G1998" l="1"/>
  <c r="F1997"/>
  <c r="G1997" l="1"/>
  <c r="F1996"/>
  <c r="G1996" l="1"/>
  <c r="F1995"/>
  <c r="G1995" l="1"/>
  <c r="F1994"/>
  <c r="G1994" l="1"/>
  <c r="F1993"/>
  <c r="G1993" l="1"/>
  <c r="F1992"/>
  <c r="G1992" l="1"/>
  <c r="F1991"/>
  <c r="G1991" l="1"/>
  <c r="F1990"/>
  <c r="G1990" l="1"/>
  <c r="F1989"/>
  <c r="G1989" l="1"/>
  <c r="F1988"/>
  <c r="G1988" l="1"/>
  <c r="F1987"/>
  <c r="G1987" l="1"/>
  <c r="F1986"/>
  <c r="G1986" l="1"/>
  <c r="F1985"/>
  <c r="G1985" l="1"/>
  <c r="H1983" s="1"/>
  <c r="F1984"/>
  <c r="G1984" l="1"/>
  <c r="F1983"/>
  <c r="G1983" l="1"/>
  <c r="M48" i="2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F1965" i="1"/>
  <c r="G1965" l="1"/>
  <c r="F1964"/>
  <c r="G1964" l="1"/>
  <c r="F1963"/>
  <c r="G1963" l="1"/>
  <c r="F1962"/>
  <c r="G1962" l="1"/>
  <c r="F1961"/>
  <c r="G1961" l="1"/>
  <c r="F1960"/>
  <c r="G1960" l="1"/>
  <c r="F1959"/>
  <c r="G1959" l="1"/>
  <c r="F1958"/>
  <c r="G1958" l="1"/>
  <c r="F1957"/>
  <c r="G1957" l="1"/>
  <c r="F1956"/>
  <c r="G1956" l="1"/>
  <c r="F1955"/>
  <c r="G1955" l="1"/>
  <c r="F1954"/>
  <c r="G1954" l="1"/>
  <c r="F1953"/>
  <c r="G1953" l="1"/>
  <c r="F1952"/>
  <c r="G1952" l="1"/>
  <c r="F1951"/>
  <c r="G1951" l="1"/>
  <c r="F1950"/>
  <c r="G1950" l="1"/>
  <c r="F1949"/>
  <c r="G1949" l="1"/>
  <c r="F1948"/>
  <c r="G1948" l="1"/>
  <c r="F1947"/>
  <c r="G1947" l="1"/>
  <c r="F1946"/>
  <c r="G1946" l="1"/>
  <c r="F1945"/>
  <c r="G1945" l="1"/>
  <c r="F1944"/>
  <c r="G1944" l="1"/>
  <c r="F1943"/>
  <c r="G1943" l="1"/>
  <c r="H1943" s="1"/>
  <c r="F1925"/>
  <c r="G1925" l="1"/>
  <c r="F1924"/>
  <c r="G1924" l="1"/>
  <c r="F1923"/>
  <c r="G1923" l="1"/>
  <c r="F1922"/>
  <c r="G1922" l="1"/>
  <c r="F1921"/>
  <c r="G1921" l="1"/>
  <c r="F1920"/>
  <c r="G1920" l="1"/>
  <c r="F1919"/>
  <c r="G1919" l="1"/>
  <c r="F1918"/>
  <c r="G1918" l="1"/>
  <c r="F1917"/>
  <c r="G1917" l="1"/>
  <c r="F1916"/>
  <c r="G1916" l="1"/>
  <c r="F1915"/>
  <c r="G1915" l="1"/>
  <c r="F1914"/>
  <c r="G1914" l="1"/>
  <c r="F1913"/>
  <c r="G1913" l="1"/>
  <c r="F1912"/>
  <c r="G1912" l="1"/>
  <c r="F1911"/>
  <c r="G1911" l="1"/>
  <c r="F1910"/>
  <c r="G1910" l="1"/>
  <c r="F1909"/>
  <c r="G1909" l="1"/>
  <c r="F1908"/>
  <c r="G1908" l="1"/>
  <c r="F1907"/>
  <c r="G1907" l="1"/>
  <c r="F1906"/>
  <c r="G1906" l="1"/>
  <c r="F1905"/>
  <c r="G1905" l="1"/>
  <c r="F1904"/>
  <c r="G1904" l="1"/>
  <c r="F1903"/>
  <c r="G1903" l="1"/>
  <c r="H1903" s="1"/>
  <c r="F1885"/>
  <c r="G1885" l="1"/>
  <c r="F1884"/>
  <c r="G1884" l="1"/>
  <c r="F1883"/>
  <c r="G1883" l="1"/>
  <c r="F1882"/>
  <c r="G1882" l="1"/>
  <c r="F1881"/>
  <c r="G1881" l="1"/>
  <c r="F1880"/>
  <c r="G1880" l="1"/>
  <c r="F1879"/>
  <c r="G1879" l="1"/>
  <c r="F1878"/>
  <c r="G1878" l="1"/>
  <c r="F1877"/>
  <c r="G1877" l="1"/>
  <c r="F1876"/>
  <c r="G1876" l="1"/>
  <c r="F1875"/>
  <c r="G1875" l="1"/>
  <c r="F1874"/>
  <c r="G1874" l="1"/>
  <c r="F1873"/>
  <c r="G1873" l="1"/>
  <c r="F1872"/>
  <c r="G1872" l="1"/>
  <c r="F1871"/>
  <c r="G1871" l="1"/>
  <c r="F1870"/>
  <c r="G1870" l="1"/>
  <c r="F1869"/>
  <c r="G1869" l="1"/>
  <c r="F1868"/>
  <c r="G1868" l="1"/>
  <c r="F1867"/>
  <c r="G1867" l="1"/>
  <c r="F1866"/>
  <c r="G1866" l="1"/>
  <c r="F1865"/>
  <c r="G1865" l="1"/>
  <c r="F1864"/>
  <c r="G1864" l="1"/>
  <c r="F1863"/>
  <c r="F1845"/>
  <c r="G1863" l="1"/>
  <c r="H1863" s="1"/>
  <c r="G1845"/>
  <c r="F1844"/>
  <c r="G1844" l="1"/>
  <c r="F1843"/>
  <c r="G1843" l="1"/>
  <c r="F1842"/>
  <c r="G1842" l="1"/>
  <c r="F1841"/>
  <c r="G1841" l="1"/>
  <c r="F1840"/>
  <c r="G1840" l="1"/>
  <c r="F1839"/>
  <c r="G1839" l="1"/>
  <c r="F1838"/>
  <c r="G1838" l="1"/>
  <c r="F1837"/>
  <c r="G1837" l="1"/>
  <c r="F1836"/>
  <c r="G1836" l="1"/>
  <c r="F1835"/>
  <c r="G1835" l="1"/>
  <c r="F1834"/>
  <c r="G1834" l="1"/>
  <c r="F1833"/>
  <c r="G1833" l="1"/>
  <c r="F1832"/>
  <c r="G1832" l="1"/>
  <c r="F1831"/>
  <c r="G1831" l="1"/>
  <c r="F1830"/>
  <c r="G1830" l="1"/>
  <c r="F1829"/>
  <c r="G1829" l="1"/>
  <c r="F1828"/>
  <c r="G1828" l="1"/>
  <c r="F1827"/>
  <c r="G1827" l="1"/>
  <c r="F1826"/>
  <c r="G1826" l="1"/>
  <c r="F1825"/>
  <c r="G1825" l="1"/>
  <c r="F1824"/>
  <c r="G1824" l="1"/>
  <c r="F1823"/>
  <c r="F1805"/>
  <c r="G1823" l="1"/>
  <c r="H1823" s="1"/>
  <c r="G1805"/>
  <c r="F1804"/>
  <c r="G1804" l="1"/>
  <c r="F1803"/>
  <c r="G1803" l="1"/>
  <c r="F1802"/>
  <c r="G1802" l="1"/>
  <c r="F1801"/>
  <c r="G1801" l="1"/>
  <c r="F1800"/>
  <c r="G1800" l="1"/>
  <c r="F1799"/>
  <c r="G1799" l="1"/>
  <c r="F1798"/>
  <c r="G1798" l="1"/>
  <c r="F1797"/>
  <c r="G1797" l="1"/>
  <c r="F1796"/>
  <c r="G1796" l="1"/>
  <c r="F1795"/>
  <c r="G1795" l="1"/>
  <c r="F1794"/>
  <c r="G1794" l="1"/>
  <c r="F1793"/>
  <c r="G1793" l="1"/>
  <c r="F1792"/>
  <c r="G1792" l="1"/>
  <c r="F1791"/>
  <c r="G1791" l="1"/>
  <c r="F1790"/>
  <c r="G1790" l="1"/>
  <c r="F1789"/>
  <c r="G1789" l="1"/>
  <c r="F1788"/>
  <c r="G1788" l="1"/>
  <c r="F1787"/>
  <c r="G1787" l="1"/>
  <c r="F1786"/>
  <c r="G1786" l="1"/>
  <c r="F1785"/>
  <c r="G1785" l="1"/>
  <c r="F1784"/>
  <c r="G1784" l="1"/>
  <c r="F1783"/>
  <c r="G1783" l="1"/>
  <c r="H1783" s="1"/>
  <c r="F1753"/>
  <c r="F1746"/>
  <c r="F1751"/>
  <c r="F1745"/>
  <c r="F1752"/>
  <c r="F1765"/>
  <c r="F1744"/>
  <c r="F1761"/>
  <c r="F1743"/>
  <c r="F1749"/>
  <c r="F1748"/>
  <c r="F1757"/>
  <c r="F1759"/>
  <c r="F1758"/>
  <c r="F1762"/>
  <c r="F1756"/>
  <c r="F1747"/>
  <c r="F1764"/>
  <c r="F1760"/>
  <c r="F1754"/>
  <c r="F1725"/>
  <c r="F1755"/>
  <c r="F1763"/>
  <c r="F1750"/>
  <c r="G1743" l="1"/>
  <c r="G1744"/>
  <c r="G1745"/>
  <c r="G1746"/>
  <c r="G1747"/>
  <c r="G1748"/>
  <c r="G1749"/>
  <c r="G1750"/>
  <c r="G1751"/>
  <c r="G1752"/>
  <c r="G1753"/>
  <c r="G1754"/>
  <c r="G1755"/>
  <c r="G1756"/>
  <c r="G1757"/>
  <c r="G1758"/>
  <c r="G1759"/>
  <c r="G1760"/>
  <c r="G1761"/>
  <c r="G1762"/>
  <c r="G1763"/>
  <c r="G1764"/>
  <c r="G1765"/>
  <c r="G1725"/>
  <c r="F1724"/>
  <c r="H1743" l="1"/>
  <c r="G1724"/>
  <c r="F1723"/>
  <c r="G1723" l="1"/>
  <c r="F1722"/>
  <c r="G1722" l="1"/>
  <c r="F1721"/>
  <c r="G1721" l="1"/>
  <c r="F1720"/>
  <c r="G1720" l="1"/>
  <c r="F1719"/>
  <c r="G1719" l="1"/>
  <c r="F1718"/>
  <c r="G1718" l="1"/>
  <c r="F1717"/>
  <c r="G1717" l="1"/>
  <c r="F1716"/>
  <c r="G1716" l="1"/>
  <c r="F1715"/>
  <c r="G1715" l="1"/>
  <c r="F1714"/>
  <c r="G1714" l="1"/>
  <c r="F1713"/>
  <c r="G1713" l="1"/>
  <c r="F1712"/>
  <c r="G1712" l="1"/>
  <c r="F1711"/>
  <c r="G1711" l="1"/>
  <c r="F1710"/>
  <c r="G1710" l="1"/>
  <c r="F1709"/>
  <c r="G1709" l="1"/>
  <c r="F1708"/>
  <c r="G1708" l="1"/>
  <c r="F1707"/>
  <c r="G1707" l="1"/>
  <c r="F1706"/>
  <c r="G1706" l="1"/>
  <c r="F1705"/>
  <c r="G1705" l="1"/>
  <c r="F1704"/>
  <c r="G1704" l="1"/>
  <c r="F1703"/>
  <c r="G1703" l="1"/>
  <c r="H1703" s="1"/>
  <c r="F1685"/>
  <c r="G1685" l="1"/>
  <c r="F1684"/>
  <c r="G1684" l="1"/>
  <c r="F1683"/>
  <c r="G1683" l="1"/>
  <c r="F1682"/>
  <c r="G1682" l="1"/>
  <c r="F1681"/>
  <c r="G1681" l="1"/>
  <c r="F1680"/>
  <c r="G1680" l="1"/>
  <c r="F1679"/>
  <c r="G1679" l="1"/>
  <c r="F1678"/>
  <c r="G1678" l="1"/>
  <c r="F1677"/>
  <c r="G1677" l="1"/>
  <c r="F1676"/>
  <c r="G1676" l="1"/>
  <c r="F1675"/>
  <c r="G1675" l="1"/>
  <c r="F1674"/>
  <c r="G1674" l="1"/>
  <c r="F1673"/>
  <c r="G1673" l="1"/>
  <c r="F1672"/>
  <c r="G1672" l="1"/>
  <c r="F1671"/>
  <c r="G1671" l="1"/>
  <c r="F1670"/>
  <c r="G1670" l="1"/>
  <c r="F1669"/>
  <c r="G1669" l="1"/>
  <c r="F1668"/>
  <c r="G1668" l="1"/>
  <c r="F1667"/>
  <c r="G1667" l="1"/>
  <c r="F1666"/>
  <c r="G1666" l="1"/>
  <c r="F1665"/>
  <c r="G1665" l="1"/>
  <c r="F1664"/>
  <c r="G1664" l="1"/>
  <c r="F1663"/>
  <c r="G1663" l="1"/>
  <c r="H1663" s="1"/>
  <c r="F1645"/>
  <c r="G1645" l="1"/>
  <c r="F1644"/>
  <c r="G1644" l="1"/>
  <c r="F1643"/>
  <c r="G1643" l="1"/>
  <c r="F1642"/>
  <c r="G1642" l="1"/>
  <c r="F1641"/>
  <c r="G1641" l="1"/>
  <c r="F1640"/>
  <c r="G1640" l="1"/>
  <c r="F1639"/>
  <c r="G1639" l="1"/>
  <c r="F1638"/>
  <c r="G1638" l="1"/>
  <c r="F1637"/>
  <c r="G1637" l="1"/>
  <c r="F1636"/>
  <c r="G1636" l="1"/>
  <c r="F1635"/>
  <c r="G1635" l="1"/>
  <c r="F1634"/>
  <c r="G1634" l="1"/>
  <c r="F1633"/>
  <c r="G1633" l="1"/>
  <c r="F1632"/>
  <c r="G1632" l="1"/>
  <c r="F1631"/>
  <c r="G1631" l="1"/>
  <c r="F1630"/>
  <c r="G1630" l="1"/>
  <c r="F1629"/>
  <c r="G1629" l="1"/>
  <c r="F1628"/>
  <c r="G1628" l="1"/>
  <c r="F1627"/>
  <c r="G1627" l="1"/>
  <c r="F1626"/>
  <c r="G1626" l="1"/>
  <c r="F1625"/>
  <c r="G1625" l="1"/>
  <c r="F1624"/>
  <c r="G1624" l="1"/>
  <c r="F1623"/>
  <c r="G1623" l="1"/>
  <c r="H1623" s="1"/>
  <c r="F1605"/>
  <c r="G1605" l="1"/>
  <c r="F1604"/>
  <c r="G1604" l="1"/>
  <c r="F1603"/>
  <c r="G1603" l="1"/>
  <c r="F1602"/>
  <c r="G1602" l="1"/>
  <c r="F1601"/>
  <c r="G1601" l="1"/>
  <c r="F1600"/>
  <c r="G1600" l="1"/>
  <c r="F1599"/>
  <c r="G1599" l="1"/>
  <c r="F1598"/>
  <c r="G1598" l="1"/>
  <c r="F1597"/>
  <c r="G1597" l="1"/>
  <c r="F1596"/>
  <c r="G1596" l="1"/>
  <c r="F1595"/>
  <c r="G1595" l="1"/>
  <c r="F1594"/>
  <c r="G1594" l="1"/>
  <c r="F1593"/>
  <c r="G1593" l="1"/>
  <c r="F1592"/>
  <c r="G1592" l="1"/>
  <c r="F1591"/>
  <c r="G1591" l="1"/>
  <c r="F1590"/>
  <c r="G1590" l="1"/>
  <c r="F1589"/>
  <c r="G1589" l="1"/>
  <c r="F1588"/>
  <c r="G1588" l="1"/>
  <c r="F1587"/>
  <c r="G1587" l="1"/>
  <c r="F1586"/>
  <c r="G1586" l="1"/>
  <c r="F1585"/>
  <c r="G1585" l="1"/>
  <c r="F1584"/>
  <c r="G1584" l="1"/>
  <c r="F1583"/>
  <c r="G1583" l="1"/>
  <c r="H1583" s="1"/>
  <c r="N6" i="4"/>
  <c r="N7" s="1"/>
  <c r="N8" s="1"/>
  <c r="N9" s="1"/>
  <c r="N10" s="1"/>
  <c r="N11" s="1"/>
  <c r="N12" s="1"/>
  <c r="N13" s="1"/>
  <c r="N14" s="1"/>
  <c r="N15" s="1"/>
  <c r="N16" s="1"/>
  <c r="N17" s="1"/>
  <c r="N18" s="1"/>
  <c r="N19" s="1"/>
  <c r="N20" s="1"/>
  <c r="N21" s="1"/>
  <c r="N22" s="1"/>
  <c r="N23" s="1"/>
  <c r="N24" s="1"/>
  <c r="N25" s="1"/>
  <c r="N26" s="1"/>
  <c r="N27" s="1"/>
  <c r="N28" s="1"/>
  <c r="N29" s="1"/>
  <c r="N30" s="1"/>
  <c r="N31" s="1"/>
  <c r="N32" s="1"/>
  <c r="N33" s="1"/>
  <c r="N34" s="1"/>
  <c r="N35" s="1"/>
  <c r="N36" s="1"/>
  <c r="N5"/>
  <c r="F36"/>
  <c r="E36" i="5" s="1"/>
  <c r="K36" s="1"/>
  <c r="F35" i="4"/>
  <c r="E35" i="5" s="1"/>
  <c r="F34" i="4"/>
  <c r="E34" i="5" s="1"/>
  <c r="F33" i="4"/>
  <c r="F32"/>
  <c r="F31"/>
  <c r="E31" i="5" s="1"/>
  <c r="F30" i="4"/>
  <c r="F29"/>
  <c r="F28"/>
  <c r="E28" i="5" s="1"/>
  <c r="F27" i="4"/>
  <c r="E27" i="5" s="1"/>
  <c r="F26" i="4"/>
  <c r="E26" i="5" s="1"/>
  <c r="F25" i="4"/>
  <c r="E25" i="5" s="1"/>
  <c r="F1565" i="1"/>
  <c r="K30" i="4" l="1"/>
  <c r="E30" i="5"/>
  <c r="K30" s="1"/>
  <c r="K32" i="4"/>
  <c r="E32" i="5"/>
  <c r="K32" s="1"/>
  <c r="K29" i="4"/>
  <c r="E29" i="5"/>
  <c r="K33" i="4"/>
  <c r="E33" i="5"/>
  <c r="K33" s="1"/>
  <c r="N37" i="4"/>
  <c r="N38" s="1"/>
  <c r="N39" s="1"/>
  <c r="N40" s="1"/>
  <c r="N41" s="1"/>
  <c r="N42" s="1"/>
  <c r="N43" s="1"/>
  <c r="N44" s="1"/>
  <c r="N45" s="1"/>
  <c r="N46" s="1"/>
  <c r="N47" s="1"/>
  <c r="N48" s="1"/>
  <c r="N49" s="1"/>
  <c r="N50" s="1"/>
  <c r="N51" s="1"/>
  <c r="N52" s="1"/>
  <c r="N53" s="1"/>
  <c r="N54" s="1"/>
  <c r="N55" s="1"/>
  <c r="N56" s="1"/>
  <c r="N57" s="1"/>
  <c r="N58" s="1"/>
  <c r="N59" s="1"/>
  <c r="N60" s="1"/>
  <c r="N61" s="1"/>
  <c r="W47"/>
  <c r="V47" s="1"/>
  <c r="W49"/>
  <c r="V50" s="1"/>
  <c r="Q52"/>
  <c r="G1565" i="1"/>
  <c r="F1564"/>
  <c r="V48" i="4" l="1"/>
  <c r="Q50"/>
  <c r="Q46"/>
  <c r="Q54"/>
  <c r="Q49"/>
  <c r="Q51"/>
  <c r="Q47"/>
  <c r="V49"/>
  <c r="G1564" i="1"/>
  <c r="F1563"/>
  <c r="Q48" i="4" l="1"/>
  <c r="Q53"/>
  <c r="G1563" i="1"/>
  <c r="F1562"/>
  <c r="G1562" l="1"/>
  <c r="F1561"/>
  <c r="G1561" l="1"/>
  <c r="F1560"/>
  <c r="G1560" l="1"/>
  <c r="F1559"/>
  <c r="G1559" l="1"/>
  <c r="F1558"/>
  <c r="G1558" l="1"/>
  <c r="F1557"/>
  <c r="G1557" l="1"/>
  <c r="F1556"/>
  <c r="G1556" l="1"/>
  <c r="F1555"/>
  <c r="G1555" l="1"/>
  <c r="F1554"/>
  <c r="G1554" l="1"/>
  <c r="F1553"/>
  <c r="G1553" l="1"/>
  <c r="F1552"/>
  <c r="G1552" l="1"/>
  <c r="F1551"/>
  <c r="G1551" l="1"/>
  <c r="F1550"/>
  <c r="G1550" l="1"/>
  <c r="F1549"/>
  <c r="G1549" l="1"/>
  <c r="F1548"/>
  <c r="G1548" l="1"/>
  <c r="F1547"/>
  <c r="G1547" l="1"/>
  <c r="F1546"/>
  <c r="G1546" l="1"/>
  <c r="F1545"/>
  <c r="G1545" l="1"/>
  <c r="F1544"/>
  <c r="G1544" l="1"/>
  <c r="F1543"/>
  <c r="G1543" l="1"/>
  <c r="H1543" s="1"/>
  <c r="F1525"/>
  <c r="G1525" l="1"/>
  <c r="F1524"/>
  <c r="G1524" l="1"/>
  <c r="F1523"/>
  <c r="G1523" l="1"/>
  <c r="F1522"/>
  <c r="G1522" l="1"/>
  <c r="F1521"/>
  <c r="G1521" l="1"/>
  <c r="F1520"/>
  <c r="G1520" l="1"/>
  <c r="F1519"/>
  <c r="G1519" l="1"/>
  <c r="F1518"/>
  <c r="G1518" l="1"/>
  <c r="F1517"/>
  <c r="G1517" l="1"/>
  <c r="F1516"/>
  <c r="G1516" l="1"/>
  <c r="F1515"/>
  <c r="G1515" l="1"/>
  <c r="F1514"/>
  <c r="G1514" l="1"/>
  <c r="F1513"/>
  <c r="G1513" l="1"/>
  <c r="F1512"/>
  <c r="G1512" l="1"/>
  <c r="F1511"/>
  <c r="G1511" l="1"/>
  <c r="F1510"/>
  <c r="G1510" l="1"/>
  <c r="F1509"/>
  <c r="G1509" l="1"/>
  <c r="F1508"/>
  <c r="G1508" l="1"/>
  <c r="F1507"/>
  <c r="G1507" l="1"/>
  <c r="F1506"/>
  <c r="G1506" l="1"/>
  <c r="F1505"/>
  <c r="G1505" l="1"/>
  <c r="F1504"/>
  <c r="G1504" l="1"/>
  <c r="F1503"/>
  <c r="G1503" l="1"/>
  <c r="H1503" s="1"/>
  <c r="F1485"/>
  <c r="G1485" l="1"/>
  <c r="F1484"/>
  <c r="G1484" l="1"/>
  <c r="F1483"/>
  <c r="G1483" l="1"/>
  <c r="F1482"/>
  <c r="G1482" l="1"/>
  <c r="F1481"/>
  <c r="G1481" l="1"/>
  <c r="F1480"/>
  <c r="G1480" l="1"/>
  <c r="F1479"/>
  <c r="G1479" l="1"/>
  <c r="F1478"/>
  <c r="G1478" l="1"/>
  <c r="F1477"/>
  <c r="G1477" l="1"/>
  <c r="F1476"/>
  <c r="G1476" l="1"/>
  <c r="F1475"/>
  <c r="G1475" l="1"/>
  <c r="F1474"/>
  <c r="G1474" l="1"/>
  <c r="F1473"/>
  <c r="G1473" l="1"/>
  <c r="F1472"/>
  <c r="G1472" l="1"/>
  <c r="F1471"/>
  <c r="G1471" l="1"/>
  <c r="F1470"/>
  <c r="G1470" l="1"/>
  <c r="F1469"/>
  <c r="G1469" l="1"/>
  <c r="F1468"/>
  <c r="G1468" l="1"/>
  <c r="F1467"/>
  <c r="G1467" l="1"/>
  <c r="F1466"/>
  <c r="G1466" l="1"/>
  <c r="F1465"/>
  <c r="G1465" l="1"/>
  <c r="F1464"/>
  <c r="G1464" l="1"/>
  <c r="F1463"/>
  <c r="G1463" l="1"/>
  <c r="F1462"/>
  <c r="G1462" l="1"/>
  <c r="F1461"/>
  <c r="G1461" l="1"/>
  <c r="F1460"/>
  <c r="G1460" l="1"/>
  <c r="F1459"/>
  <c r="G1459" l="1"/>
  <c r="H1459" s="1"/>
  <c r="F1441"/>
  <c r="G1441" l="1"/>
  <c r="F1440"/>
  <c r="G1440" l="1"/>
  <c r="F1439"/>
  <c r="G1439" l="1"/>
  <c r="F1438"/>
  <c r="G1438" l="1"/>
  <c r="F1437"/>
  <c r="G1437" l="1"/>
  <c r="F1436"/>
  <c r="G1436" l="1"/>
  <c r="F1435"/>
  <c r="G1435" l="1"/>
  <c r="F1434"/>
  <c r="G1434" l="1"/>
  <c r="F1433"/>
  <c r="G1433" l="1"/>
  <c r="F1432"/>
  <c r="G1432" l="1"/>
  <c r="F1431"/>
  <c r="G1431" l="1"/>
  <c r="F1430"/>
  <c r="G1430" l="1"/>
  <c r="F1429"/>
  <c r="G1429" l="1"/>
  <c r="F1428"/>
  <c r="G1428" l="1"/>
  <c r="F1427"/>
  <c r="G1427" l="1"/>
  <c r="F1426"/>
  <c r="G1426" l="1"/>
  <c r="F1425"/>
  <c r="G1425" l="1"/>
  <c r="F1424"/>
  <c r="G1424" l="1"/>
  <c r="F1423"/>
  <c r="G1423" l="1"/>
  <c r="F1422"/>
  <c r="G1422" l="1"/>
  <c r="F1421"/>
  <c r="G1421" l="1"/>
  <c r="F1420"/>
  <c r="G1420" l="1"/>
  <c r="F1419"/>
  <c r="G1419" l="1"/>
  <c r="F1418"/>
  <c r="G1418" l="1"/>
  <c r="F1417"/>
  <c r="G1417" l="1"/>
  <c r="F1416"/>
  <c r="G1416" l="1"/>
  <c r="H1415"/>
  <c r="F1415"/>
  <c r="G1415" l="1"/>
  <c r="F1397"/>
  <c r="G1397" l="1"/>
  <c r="F1396"/>
  <c r="G1396" l="1"/>
  <c r="F1395"/>
  <c r="G1395" l="1"/>
  <c r="F1394"/>
  <c r="G1394" l="1"/>
  <c r="F1393"/>
  <c r="G1393" l="1"/>
  <c r="F1392"/>
  <c r="G1392" l="1"/>
  <c r="F1391"/>
  <c r="G1391" l="1"/>
  <c r="F1390"/>
  <c r="G1390" l="1"/>
  <c r="F1389"/>
  <c r="G1389" l="1"/>
  <c r="F1388"/>
  <c r="G1388" l="1"/>
  <c r="F1387"/>
  <c r="G1387" l="1"/>
  <c r="F1386"/>
  <c r="G1386" l="1"/>
  <c r="F1385"/>
  <c r="G1385" l="1"/>
  <c r="F1384"/>
  <c r="G1384" l="1"/>
  <c r="F1383"/>
  <c r="G1383" l="1"/>
  <c r="F1382"/>
  <c r="G1382" l="1"/>
  <c r="F1381"/>
  <c r="G1381" l="1"/>
  <c r="F1380"/>
  <c r="G1380" l="1"/>
  <c r="F1379"/>
  <c r="G1379" l="1"/>
  <c r="F1378"/>
  <c r="G1378" l="1"/>
  <c r="F1377"/>
  <c r="G1377" l="1"/>
  <c r="H1371" s="1"/>
  <c r="F1376"/>
  <c r="G1376" l="1"/>
  <c r="F1375"/>
  <c r="G1375" l="1"/>
  <c r="F1374"/>
  <c r="G1374" l="1"/>
  <c r="F1373"/>
  <c r="G1373" l="1"/>
  <c r="F1372"/>
  <c r="G1372" l="1"/>
  <c r="F1371"/>
  <c r="F1353"/>
  <c r="G1371" l="1"/>
  <c r="G1353"/>
  <c r="F1352"/>
  <c r="G1352" l="1"/>
  <c r="F1351"/>
  <c r="G1351" l="1"/>
  <c r="F1350"/>
  <c r="G1350" l="1"/>
  <c r="F1349"/>
  <c r="G1349" l="1"/>
  <c r="F1348"/>
  <c r="G1348" l="1"/>
  <c r="F1347"/>
  <c r="G1347" l="1"/>
  <c r="F1346"/>
  <c r="G1346" l="1"/>
  <c r="F1345"/>
  <c r="G1345" l="1"/>
  <c r="F1344"/>
  <c r="G1344" l="1"/>
  <c r="F1343"/>
  <c r="G1343" l="1"/>
  <c r="F1342"/>
  <c r="G1342" l="1"/>
  <c r="F1341"/>
  <c r="G1341" l="1"/>
  <c r="F1340"/>
  <c r="G1340" l="1"/>
  <c r="F1339"/>
  <c r="G1339" l="1"/>
  <c r="F1338"/>
  <c r="G1338" l="1"/>
  <c r="F1337"/>
  <c r="G1337" l="1"/>
  <c r="F1336"/>
  <c r="G1336" l="1"/>
  <c r="F1335"/>
  <c r="G1335" l="1"/>
  <c r="F1334"/>
  <c r="G1334" l="1"/>
  <c r="F1333"/>
  <c r="G1333" l="1"/>
  <c r="F1332"/>
  <c r="G1332" l="1"/>
  <c r="F1331"/>
  <c r="G1331" l="1"/>
  <c r="F1330"/>
  <c r="G1330" l="1"/>
  <c r="F1329"/>
  <c r="G1329" l="1"/>
  <c r="F1328"/>
  <c r="G1328" l="1"/>
  <c r="F1327"/>
  <c r="G1327" l="1"/>
  <c r="H1327" s="1"/>
  <c r="F1309"/>
  <c r="G1309" l="1"/>
  <c r="F1308"/>
  <c r="G1308" l="1"/>
  <c r="F1307"/>
  <c r="G1307" l="1"/>
  <c r="F1306"/>
  <c r="G1306" l="1"/>
  <c r="F1305"/>
  <c r="G1305" l="1"/>
  <c r="F1304"/>
  <c r="G1304" l="1"/>
  <c r="F1303"/>
  <c r="G1303" l="1"/>
  <c r="F1302"/>
  <c r="G1302" l="1"/>
  <c r="F1301"/>
  <c r="G1301" l="1"/>
  <c r="F1300"/>
  <c r="G1300" l="1"/>
  <c r="F1299"/>
  <c r="G1299" l="1"/>
  <c r="F1298"/>
  <c r="G1298" l="1"/>
  <c r="F1297"/>
  <c r="G1297" l="1"/>
  <c r="F1296"/>
  <c r="G1296" l="1"/>
  <c r="F1295"/>
  <c r="G1295" l="1"/>
  <c r="F1294"/>
  <c r="G1294" l="1"/>
  <c r="F1293"/>
  <c r="G1293" l="1"/>
  <c r="F1292"/>
  <c r="G1292" l="1"/>
  <c r="F1291"/>
  <c r="G1291" l="1"/>
  <c r="F1290"/>
  <c r="G1290" l="1"/>
  <c r="F1289"/>
  <c r="G1289" l="1"/>
  <c r="F1288"/>
  <c r="G1288" l="1"/>
  <c r="F1287"/>
  <c r="G1287" l="1"/>
  <c r="F1286"/>
  <c r="G1286" l="1"/>
  <c r="F1285"/>
  <c r="G1285" l="1"/>
  <c r="F1284"/>
  <c r="G1284" l="1"/>
  <c r="F1283"/>
  <c r="G1283" l="1"/>
  <c r="H1283" s="1"/>
  <c r="F1265"/>
  <c r="G1265" l="1"/>
  <c r="F1264"/>
  <c r="G1264" l="1"/>
  <c r="F1263"/>
  <c r="G1263" l="1"/>
  <c r="F1262"/>
  <c r="G1262" l="1"/>
  <c r="F1261"/>
  <c r="G1261" l="1"/>
  <c r="F1260"/>
  <c r="G1260" l="1"/>
  <c r="F1259"/>
  <c r="G1259" l="1"/>
  <c r="F1258"/>
  <c r="G1258" l="1"/>
  <c r="F1257"/>
  <c r="G1257" l="1"/>
  <c r="F1256"/>
  <c r="G1256" l="1"/>
  <c r="F1255"/>
  <c r="G1255" l="1"/>
  <c r="F1254"/>
  <c r="G1254" l="1"/>
  <c r="F1253"/>
  <c r="G1253" l="1"/>
  <c r="F1252"/>
  <c r="G1252" l="1"/>
  <c r="F1251"/>
  <c r="G1251" l="1"/>
  <c r="F1250"/>
  <c r="G1250" l="1"/>
  <c r="F1249"/>
  <c r="G1249" l="1"/>
  <c r="F1248"/>
  <c r="G1248" l="1"/>
  <c r="F1247"/>
  <c r="G1247" l="1"/>
  <c r="F1246"/>
  <c r="G1246" l="1"/>
  <c r="F1245"/>
  <c r="G1245" l="1"/>
  <c r="F1244"/>
  <c r="G1244" l="1"/>
  <c r="F1243"/>
  <c r="G1243" l="1"/>
  <c r="F1242"/>
  <c r="G1242" l="1"/>
  <c r="F1241"/>
  <c r="G1241" l="1"/>
  <c r="F1240"/>
  <c r="G1240" l="1"/>
  <c r="F1239"/>
  <c r="G1239" l="1"/>
  <c r="H1239" s="1"/>
  <c r="Q36" i="4" l="1"/>
  <c r="Q35"/>
  <c r="Q34"/>
  <c r="Q33"/>
  <c r="Q32"/>
  <c r="Q31"/>
  <c r="Q30"/>
  <c r="Q29"/>
  <c r="Q28"/>
  <c r="Q27"/>
  <c r="Q26"/>
  <c r="Q25"/>
  <c r="F24"/>
  <c r="F23"/>
  <c r="F22"/>
  <c r="F21"/>
  <c r="F20"/>
  <c r="F19"/>
  <c r="F18"/>
  <c r="F17"/>
  <c r="C36"/>
  <c r="B36" i="5" s="1"/>
  <c r="F16" i="4"/>
  <c r="F15"/>
  <c r="F14"/>
  <c r="F13"/>
  <c r="E14"/>
  <c r="E15"/>
  <c r="E16"/>
  <c r="E17"/>
  <c r="E18"/>
  <c r="E19"/>
  <c r="E20"/>
  <c r="D20" i="5" s="1"/>
  <c r="I20" s="1"/>
  <c r="E21" i="4"/>
  <c r="E22"/>
  <c r="E23"/>
  <c r="E24"/>
  <c r="E25"/>
  <c r="E26"/>
  <c r="E27"/>
  <c r="E28"/>
  <c r="E29"/>
  <c r="E30"/>
  <c r="E31"/>
  <c r="E32"/>
  <c r="E33"/>
  <c r="E34"/>
  <c r="E35"/>
  <c r="E36"/>
  <c r="E13"/>
  <c r="D14"/>
  <c r="C14" i="5" s="1"/>
  <c r="D15" i="4"/>
  <c r="C15" i="5" s="1"/>
  <c r="D16" i="4"/>
  <c r="C16" i="5" s="1"/>
  <c r="D17" i="4"/>
  <c r="C17" i="5" s="1"/>
  <c r="D18" i="4"/>
  <c r="C18" i="5" s="1"/>
  <c r="D19" i="4"/>
  <c r="C19" i="5" s="1"/>
  <c r="D20" i="4"/>
  <c r="C20" i="5" s="1"/>
  <c r="D21" i="4"/>
  <c r="C21" i="5" s="1"/>
  <c r="D22" i="4"/>
  <c r="C22" i="5" s="1"/>
  <c r="D23" i="4"/>
  <c r="C23" i="5" s="1"/>
  <c r="D24" i="4"/>
  <c r="C24" i="5" s="1"/>
  <c r="D25" i="4"/>
  <c r="C25" i="5" s="1"/>
  <c r="D26" i="4"/>
  <c r="C26" i="5" s="1"/>
  <c r="D27" i="4"/>
  <c r="C27" i="5" s="1"/>
  <c r="D28" i="4"/>
  <c r="C28" i="5" s="1"/>
  <c r="D29" i="4"/>
  <c r="C29" i="5" s="1"/>
  <c r="D30" i="4"/>
  <c r="C30" i="5" s="1"/>
  <c r="D31" i="4"/>
  <c r="C31" i="5" s="1"/>
  <c r="D32" i="4"/>
  <c r="C32" i="5" s="1"/>
  <c r="D33" i="4"/>
  <c r="C33" i="5" s="1"/>
  <c r="D34" i="4"/>
  <c r="C34" i="5" s="1"/>
  <c r="D35" i="4"/>
  <c r="C35" i="5" s="1"/>
  <c r="D36" i="4"/>
  <c r="C36" i="5" s="1"/>
  <c r="C14" i="4"/>
  <c r="B14" i="5" s="1"/>
  <c r="C15" i="4"/>
  <c r="B15" i="5" s="1"/>
  <c r="C16" i="4"/>
  <c r="B16" i="5" s="1"/>
  <c r="C17" i="4"/>
  <c r="B17" i="5" s="1"/>
  <c r="C18" i="4"/>
  <c r="B18" i="5" s="1"/>
  <c r="C19" i="4"/>
  <c r="B19" i="5" s="1"/>
  <c r="C20" i="4"/>
  <c r="B20" i="5" s="1"/>
  <c r="C21" i="4"/>
  <c r="B21" i="5" s="1"/>
  <c r="C22" i="4"/>
  <c r="B22" i="5" s="1"/>
  <c r="C23" i="4"/>
  <c r="B23" i="5" s="1"/>
  <c r="C24" i="4"/>
  <c r="B24" i="5" s="1"/>
  <c r="C25" i="4"/>
  <c r="B25" i="5" s="1"/>
  <c r="C26" i="4"/>
  <c r="B26" i="5" s="1"/>
  <c r="C27" i="4"/>
  <c r="B27" i="5" s="1"/>
  <c r="C28" i="4"/>
  <c r="B28" i="5" s="1"/>
  <c r="C29" i="4"/>
  <c r="B29" i="5" s="1"/>
  <c r="C30" i="4"/>
  <c r="B30" i="5" s="1"/>
  <c r="C31" i="4"/>
  <c r="B31" i="5" s="1"/>
  <c r="C32" i="4"/>
  <c r="B32" i="5" s="1"/>
  <c r="C33" i="4"/>
  <c r="B33" i="5" s="1"/>
  <c r="C34" i="4"/>
  <c r="B34" i="5" s="1"/>
  <c r="C35" i="4"/>
  <c r="B35" i="5" s="1"/>
  <c r="C13" i="4"/>
  <c r="B13" i="5" s="1"/>
  <c r="D13" i="4"/>
  <c r="C13" i="5" s="1"/>
  <c r="F1199" i="1"/>
  <c r="F1204"/>
  <c r="F1216"/>
  <c r="F1197"/>
  <c r="F1196"/>
  <c r="F1213"/>
  <c r="F1200"/>
  <c r="F1198"/>
  <c r="F1207"/>
  <c r="F1219"/>
  <c r="F1214"/>
  <c r="F1215"/>
  <c r="F1208"/>
  <c r="F1212"/>
  <c r="F1202"/>
  <c r="F1201"/>
  <c r="F1209"/>
  <c r="F1218"/>
  <c r="F1195"/>
  <c r="F1177"/>
  <c r="F1206"/>
  <c r="F1221"/>
  <c r="F1211"/>
  <c r="F1203"/>
  <c r="F1205"/>
  <c r="F1220"/>
  <c r="F1210"/>
  <c r="F1217"/>
  <c r="P34" i="4" l="1"/>
  <c r="D34" i="5"/>
  <c r="I34" s="1"/>
  <c r="P30" i="4"/>
  <c r="D30" i="5"/>
  <c r="I30" s="1"/>
  <c r="P28" i="4"/>
  <c r="D28" i="5"/>
  <c r="I28" s="1"/>
  <c r="P24" i="4"/>
  <c r="D24" i="5"/>
  <c r="I24" s="1"/>
  <c r="P22" i="4"/>
  <c r="D22" i="5"/>
  <c r="I22" s="1"/>
  <c r="P18" i="4"/>
  <c r="D18" i="5"/>
  <c r="I18" s="1"/>
  <c r="Q14" i="4"/>
  <c r="E14" i="5"/>
  <c r="Q17" i="4"/>
  <c r="E17" i="5"/>
  <c r="P13" i="4"/>
  <c r="D13" i="5"/>
  <c r="I13" s="1"/>
  <c r="P35" i="4"/>
  <c r="D35" i="5"/>
  <c r="I35" s="1"/>
  <c r="P33" i="4"/>
  <c r="D33" i="5"/>
  <c r="I33" s="1"/>
  <c r="P31" i="4"/>
  <c r="D31" i="5"/>
  <c r="I31" s="1"/>
  <c r="P29" i="4"/>
  <c r="D29" i="5"/>
  <c r="I29" s="1"/>
  <c r="P27" i="4"/>
  <c r="D27" i="5"/>
  <c r="I27" s="1"/>
  <c r="P25" i="4"/>
  <c r="D25" i="5"/>
  <c r="I25" s="1"/>
  <c r="P23" i="4"/>
  <c r="D23" i="5"/>
  <c r="I23" s="1"/>
  <c r="P21" i="4"/>
  <c r="D21" i="5"/>
  <c r="I21" s="1"/>
  <c r="P19" i="4"/>
  <c r="D19" i="5"/>
  <c r="I19" s="1"/>
  <c r="P17" i="4"/>
  <c r="D17" i="5"/>
  <c r="I17" s="1"/>
  <c r="P15" i="4"/>
  <c r="D15" i="5"/>
  <c r="I15" s="1"/>
  <c r="Q13" i="4"/>
  <c r="E13" i="5"/>
  <c r="Q15" i="4"/>
  <c r="K15"/>
  <c r="E15" i="5"/>
  <c r="Q18" i="4"/>
  <c r="E18" i="5"/>
  <c r="Q20" i="4"/>
  <c r="E20" i="5"/>
  <c r="K20" i="4"/>
  <c r="Q22"/>
  <c r="E22" i="5"/>
  <c r="Q24" i="4"/>
  <c r="K24"/>
  <c r="E24" i="5"/>
  <c r="P36" i="4"/>
  <c r="D36" i="5"/>
  <c r="I36" s="1"/>
  <c r="P32" i="4"/>
  <c r="D32" i="5"/>
  <c r="I32" s="1"/>
  <c r="P26" i="4"/>
  <c r="D26" i="5"/>
  <c r="I26" s="1"/>
  <c r="P16" i="4"/>
  <c r="D16" i="5"/>
  <c r="I16" s="1"/>
  <c r="P14" i="4"/>
  <c r="D14" i="5"/>
  <c r="I14" s="1"/>
  <c r="Q16" i="4"/>
  <c r="E16" i="5"/>
  <c r="Q19" i="4"/>
  <c r="E19" i="5"/>
  <c r="Q21" i="4"/>
  <c r="E21" i="5"/>
  <c r="Q23" i="4"/>
  <c r="E23" i="5"/>
  <c r="G1195" i="1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P20" i="4"/>
  <c r="G1177" i="1"/>
  <c r="F1176"/>
  <c r="H1195" l="1"/>
  <c r="G1176"/>
  <c r="F1175"/>
  <c r="G1175" l="1"/>
  <c r="F1174"/>
  <c r="G1174" l="1"/>
  <c r="F1173"/>
  <c r="G1173" l="1"/>
  <c r="F1172"/>
  <c r="G1172" l="1"/>
  <c r="F1171"/>
  <c r="G1171" l="1"/>
  <c r="F1170"/>
  <c r="G1170" l="1"/>
  <c r="F1169"/>
  <c r="G1169" l="1"/>
  <c r="F1168"/>
  <c r="G1168" l="1"/>
  <c r="F1167"/>
  <c r="G1167" l="1"/>
  <c r="F1166"/>
  <c r="G1166" l="1"/>
  <c r="F1165"/>
  <c r="G1165" l="1"/>
  <c r="F1164"/>
  <c r="G1164" l="1"/>
  <c r="F1163"/>
  <c r="G1163" l="1"/>
  <c r="F1162"/>
  <c r="G1162" l="1"/>
  <c r="F1161"/>
  <c r="G1161" l="1"/>
  <c r="F1160"/>
  <c r="G1160" l="1"/>
  <c r="F1159"/>
  <c r="G1159" l="1"/>
  <c r="F1158"/>
  <c r="G1158" l="1"/>
  <c r="F1157"/>
  <c r="G1157" l="1"/>
  <c r="F1156"/>
  <c r="G1156" l="1"/>
  <c r="F1155"/>
  <c r="G1155" l="1"/>
  <c r="F1154"/>
  <c r="G1154" l="1"/>
  <c r="F1153"/>
  <c r="G1153" l="1"/>
  <c r="F1152"/>
  <c r="G1152" l="1"/>
  <c r="F1151"/>
  <c r="F1133"/>
  <c r="G1151" l="1"/>
  <c r="H1151" s="1"/>
  <c r="G1133"/>
  <c r="F1132"/>
  <c r="G1132" l="1"/>
  <c r="F1131"/>
  <c r="G1131" l="1"/>
  <c r="F1130"/>
  <c r="G1130" l="1"/>
  <c r="F1129"/>
  <c r="G1129" l="1"/>
  <c r="F1128"/>
  <c r="G1128" l="1"/>
  <c r="F1127"/>
  <c r="G1127" l="1"/>
  <c r="F1126"/>
  <c r="G1126" l="1"/>
  <c r="F1125"/>
  <c r="G1125" l="1"/>
  <c r="F1124"/>
  <c r="G1124" l="1"/>
  <c r="F1123"/>
  <c r="G1123" l="1"/>
  <c r="F1122"/>
  <c r="G1122" l="1"/>
  <c r="F1121"/>
  <c r="G1121" l="1"/>
  <c r="F1120"/>
  <c r="G1120" l="1"/>
  <c r="F1119"/>
  <c r="G1119" l="1"/>
  <c r="F1118"/>
  <c r="G1118" l="1"/>
  <c r="F1117"/>
  <c r="G1117" l="1"/>
  <c r="F1116"/>
  <c r="G1116" l="1"/>
  <c r="F1115"/>
  <c r="G1115" l="1"/>
  <c r="F1114"/>
  <c r="G1114" l="1"/>
  <c r="F1113"/>
  <c r="G1113" l="1"/>
  <c r="F1112"/>
  <c r="G1112" l="1"/>
  <c r="F1111"/>
  <c r="G1111" l="1"/>
  <c r="F1110"/>
  <c r="G1110" l="1"/>
  <c r="F1109"/>
  <c r="G1109" l="1"/>
  <c r="F1108"/>
  <c r="G1108" l="1"/>
  <c r="F1107"/>
  <c r="F1089"/>
  <c r="G1107" l="1"/>
  <c r="H1107" s="1"/>
  <c r="G1089"/>
  <c r="F1088"/>
  <c r="G1088" l="1"/>
  <c r="F1087"/>
  <c r="G1087" l="1"/>
  <c r="F1086"/>
  <c r="G1086" l="1"/>
  <c r="F1085"/>
  <c r="G1085" l="1"/>
  <c r="F1084"/>
  <c r="G1084" l="1"/>
  <c r="F1083"/>
  <c r="G1083" l="1"/>
  <c r="F1082"/>
  <c r="G1082" l="1"/>
  <c r="F1081"/>
  <c r="G1081" l="1"/>
  <c r="F1080"/>
  <c r="G1080" l="1"/>
  <c r="F1079"/>
  <c r="G1079" l="1"/>
  <c r="F1078"/>
  <c r="G1078" l="1"/>
  <c r="F1077"/>
  <c r="G1077" l="1"/>
  <c r="F1076"/>
  <c r="G1076" l="1"/>
  <c r="F1075"/>
  <c r="G1075" l="1"/>
  <c r="F1074"/>
  <c r="G1074" l="1"/>
  <c r="F1073"/>
  <c r="G1073" l="1"/>
  <c r="F1072"/>
  <c r="G1072" l="1"/>
  <c r="F1071"/>
  <c r="G1071" l="1"/>
  <c r="F1070"/>
  <c r="G1070" l="1"/>
  <c r="F1069"/>
  <c r="G1069" l="1"/>
  <c r="F1068"/>
  <c r="G1068" l="1"/>
  <c r="F1067"/>
  <c r="G1067" l="1"/>
  <c r="F1066"/>
  <c r="G1066" l="1"/>
  <c r="F1065"/>
  <c r="G1065" l="1"/>
  <c r="F1064"/>
  <c r="G1064" l="1"/>
  <c r="F1045"/>
  <c r="F1063"/>
  <c r="G1063" l="1"/>
  <c r="H1063" s="1"/>
  <c r="G1045"/>
  <c r="F1044"/>
  <c r="G1044" l="1"/>
  <c r="F1043"/>
  <c r="G1043" l="1"/>
  <c r="F1042"/>
  <c r="G1042" l="1"/>
  <c r="F1041"/>
  <c r="G1041" l="1"/>
  <c r="F1040"/>
  <c r="G1040" l="1"/>
  <c r="F1039"/>
  <c r="G1039" l="1"/>
  <c r="F1038"/>
  <c r="G1038" l="1"/>
  <c r="F1037"/>
  <c r="G1037" l="1"/>
  <c r="F1036"/>
  <c r="G1036" l="1"/>
  <c r="F1035"/>
  <c r="G1035" l="1"/>
  <c r="F1034"/>
  <c r="G1034" l="1"/>
  <c r="F1033"/>
  <c r="G1033" l="1"/>
  <c r="F1032"/>
  <c r="G1032" l="1"/>
  <c r="F1031"/>
  <c r="G1031" l="1"/>
  <c r="F1030"/>
  <c r="G1030" l="1"/>
  <c r="F1029"/>
  <c r="G1029" l="1"/>
  <c r="F1028"/>
  <c r="G1028" l="1"/>
  <c r="F1027"/>
  <c r="G1027" l="1"/>
  <c r="F1026"/>
  <c r="G1026" l="1"/>
  <c r="F1025"/>
  <c r="G1025" l="1"/>
  <c r="F1024"/>
  <c r="G1024" l="1"/>
  <c r="F1023"/>
  <c r="G1023" l="1"/>
  <c r="F1022"/>
  <c r="G1022" l="1"/>
  <c r="F1021"/>
  <c r="G1021" l="1"/>
  <c r="F1020"/>
  <c r="G1020" l="1"/>
  <c r="F1019"/>
  <c r="G1019" l="1"/>
  <c r="H1019" s="1"/>
  <c r="F12" i="4"/>
  <c r="F11"/>
  <c r="F10"/>
  <c r="E10" i="5" s="1"/>
  <c r="F9" i="4"/>
  <c r="F8"/>
  <c r="F7"/>
  <c r="F6"/>
  <c r="F5"/>
  <c r="F4"/>
  <c r="E5"/>
  <c r="E6"/>
  <c r="E7"/>
  <c r="E8"/>
  <c r="E9"/>
  <c r="E10"/>
  <c r="E11"/>
  <c r="D11" i="5" s="1"/>
  <c r="I11" s="1"/>
  <c r="E12" i="4"/>
  <c r="E4"/>
  <c r="D4" i="5" s="1"/>
  <c r="I4" s="1"/>
  <c r="C5" i="4"/>
  <c r="B5" i="5" s="1"/>
  <c r="D5" i="4"/>
  <c r="C5" i="5" s="1"/>
  <c r="C6" i="4"/>
  <c r="B6" i="5" s="1"/>
  <c r="D6" i="4"/>
  <c r="C6" i="5" s="1"/>
  <c r="C7" i="4"/>
  <c r="B7" i="5" s="1"/>
  <c r="D7" i="4"/>
  <c r="C7" i="5" s="1"/>
  <c r="C8" i="4"/>
  <c r="B8" i="5" s="1"/>
  <c r="D8" i="4"/>
  <c r="C8" i="5" s="1"/>
  <c r="C9" i="4"/>
  <c r="B9" i="5" s="1"/>
  <c r="D9" i="4"/>
  <c r="C9" i="5" s="1"/>
  <c r="C10" i="4"/>
  <c r="B10" i="5" s="1"/>
  <c r="D10" i="4"/>
  <c r="C10" i="5" s="1"/>
  <c r="C11" i="4"/>
  <c r="B11" i="5" s="1"/>
  <c r="D11" i="4"/>
  <c r="C11" i="5" s="1"/>
  <c r="C12" i="4"/>
  <c r="B12" i="5" s="1"/>
  <c r="D12" i="4"/>
  <c r="C12" i="5" s="1"/>
  <c r="D4" i="4"/>
  <c r="C4" i="5" s="1"/>
  <c r="C4" i="4"/>
  <c r="B4" i="5" s="1"/>
  <c r="F396" i="1"/>
  <c r="P9" i="4" l="1"/>
  <c r="D9" i="5"/>
  <c r="I9" s="1"/>
  <c r="P7" i="4"/>
  <c r="D7" i="5"/>
  <c r="I7" s="1"/>
  <c r="P5" i="4"/>
  <c r="D5" i="5"/>
  <c r="I5" s="1"/>
  <c r="Q5" i="4"/>
  <c r="E5" i="5"/>
  <c r="Q7" i="4"/>
  <c r="K7"/>
  <c r="E7" i="5"/>
  <c r="K7" s="1"/>
  <c r="Q9" i="4"/>
  <c r="K9"/>
  <c r="E9" i="5"/>
  <c r="K9" s="1"/>
  <c r="E11"/>
  <c r="K11" s="1"/>
  <c r="K11" i="4"/>
  <c r="P12"/>
  <c r="D12" i="5"/>
  <c r="I12" s="1"/>
  <c r="P10" i="4"/>
  <c r="D10" i="5"/>
  <c r="I10" s="1"/>
  <c r="P8" i="4"/>
  <c r="D8" i="5"/>
  <c r="I8" s="1"/>
  <c r="P6" i="4"/>
  <c r="D6" i="5"/>
  <c r="I6" s="1"/>
  <c r="Q4" i="4"/>
  <c r="E4" i="5"/>
  <c r="K4" s="1"/>
  <c r="K4" i="4"/>
  <c r="Q6"/>
  <c r="E6" i="5"/>
  <c r="Q8" i="4"/>
  <c r="E8" i="5"/>
  <c r="Q12" i="4"/>
  <c r="E12" i="5"/>
  <c r="Q64" i="4"/>
  <c r="Q68"/>
  <c r="Q63"/>
  <c r="Q67"/>
  <c r="Q71"/>
  <c r="Q66"/>
  <c r="Q70"/>
  <c r="Q65"/>
  <c r="Q69"/>
  <c r="Q11"/>
  <c r="W37"/>
  <c r="V37" s="1"/>
  <c r="W39"/>
  <c r="V40" s="1"/>
  <c r="Q43"/>
  <c r="Q10"/>
  <c r="V38"/>
  <c r="Q57"/>
  <c r="Q61"/>
  <c r="Q60"/>
  <c r="Q59"/>
  <c r="Q58"/>
  <c r="Q56"/>
  <c r="P4"/>
  <c r="P11"/>
  <c r="G396" i="1"/>
  <c r="F395"/>
  <c r="K38" i="5" l="1"/>
  <c r="K39"/>
  <c r="Q45" i="4"/>
  <c r="Q40"/>
  <c r="Q42"/>
  <c r="Q38"/>
  <c r="Q41"/>
  <c r="Q37"/>
  <c r="V39"/>
  <c r="G395" i="1"/>
  <c r="F394"/>
  <c r="K43" i="5" l="1"/>
  <c r="K42"/>
  <c r="L38"/>
  <c r="Q44" i="4"/>
  <c r="Q39"/>
  <c r="G394" i="1"/>
  <c r="F393"/>
  <c r="L26" i="5" l="1"/>
  <c r="L34"/>
  <c r="L27"/>
  <c r="L35"/>
  <c r="L28"/>
  <c r="L25"/>
  <c r="L31"/>
  <c r="L22"/>
  <c r="L17"/>
  <c r="L23"/>
  <c r="L19"/>
  <c r="L18"/>
  <c r="L13"/>
  <c r="L14"/>
  <c r="L21"/>
  <c r="L16"/>
  <c r="L10"/>
  <c r="L8"/>
  <c r="L5"/>
  <c r="L12"/>
  <c r="L6"/>
  <c r="G393" i="1"/>
  <c r="F392"/>
  <c r="AA39" i="5" l="1"/>
  <c r="M12"/>
  <c r="T12"/>
  <c r="M8"/>
  <c r="T8"/>
  <c r="M16"/>
  <c r="T16"/>
  <c r="M14"/>
  <c r="T14"/>
  <c r="M18"/>
  <c r="T18"/>
  <c r="M23"/>
  <c r="T23"/>
  <c r="M22"/>
  <c r="T22"/>
  <c r="M25"/>
  <c r="T25"/>
  <c r="T35"/>
  <c r="M35"/>
  <c r="M34"/>
  <c r="T34"/>
  <c r="M6"/>
  <c r="T6"/>
  <c r="M5"/>
  <c r="T5"/>
  <c r="M10"/>
  <c r="Z37"/>
  <c r="T10"/>
  <c r="M21"/>
  <c r="T21"/>
  <c r="M13"/>
  <c r="T13"/>
  <c r="M19"/>
  <c r="T19"/>
  <c r="M17"/>
  <c r="T17"/>
  <c r="M31"/>
  <c r="T31"/>
  <c r="AA47"/>
  <c r="Z48" s="1"/>
  <c r="M28"/>
  <c r="T28"/>
  <c r="M27"/>
  <c r="T27"/>
  <c r="M26"/>
  <c r="T26"/>
  <c r="G392" i="1"/>
  <c r="F391"/>
  <c r="Z40" i="5" l="1"/>
  <c r="Z39"/>
  <c r="Z38"/>
  <c r="Z47"/>
  <c r="G391" i="1"/>
  <c r="F390"/>
  <c r="G390" l="1"/>
  <c r="F389"/>
  <c r="G389" l="1"/>
  <c r="F388"/>
  <c r="G388" l="1"/>
  <c r="F387"/>
  <c r="G387" l="1"/>
  <c r="F386"/>
  <c r="G386" l="1"/>
  <c r="F385"/>
  <c r="G385" l="1"/>
  <c r="F384"/>
  <c r="G384" l="1"/>
  <c r="F383"/>
  <c r="G383" l="1"/>
  <c r="F382"/>
  <c r="G382" l="1"/>
  <c r="F381"/>
  <c r="G381" l="1"/>
  <c r="F380"/>
  <c r="G380" l="1"/>
  <c r="F379"/>
  <c r="G379" l="1"/>
  <c r="F378"/>
  <c r="G378" l="1"/>
  <c r="F377"/>
  <c r="G377" l="1"/>
  <c r="F376"/>
  <c r="G376" l="1"/>
  <c r="F375"/>
  <c r="G375" l="1"/>
  <c r="F374"/>
  <c r="G374" l="1"/>
  <c r="F373"/>
  <c r="G373" l="1"/>
  <c r="F372"/>
  <c r="G372" l="1"/>
  <c r="F371"/>
  <c r="G371" l="1"/>
  <c r="F352"/>
  <c r="F370"/>
  <c r="G370" l="1"/>
  <c r="H370" s="1"/>
  <c r="G352"/>
  <c r="F351"/>
  <c r="G351" l="1"/>
  <c r="F350"/>
  <c r="G350" l="1"/>
  <c r="F349"/>
  <c r="G349" l="1"/>
  <c r="F348"/>
  <c r="G348" l="1"/>
  <c r="F347"/>
  <c r="G347" l="1"/>
  <c r="F346"/>
  <c r="G346" l="1"/>
  <c r="F345"/>
  <c r="G345" l="1"/>
  <c r="F344"/>
  <c r="G344" l="1"/>
  <c r="F343"/>
  <c r="G343" l="1"/>
  <c r="F342"/>
  <c r="G342" l="1"/>
  <c r="F341"/>
  <c r="G341" l="1"/>
  <c r="F340"/>
  <c r="G340" l="1"/>
  <c r="F339"/>
  <c r="G339" l="1"/>
  <c r="F338"/>
  <c r="G338" l="1"/>
  <c r="F337"/>
  <c r="G337" l="1"/>
  <c r="F336"/>
  <c r="G336" l="1"/>
  <c r="F335"/>
  <c r="G335" l="1"/>
  <c r="F334"/>
  <c r="G334" l="1"/>
  <c r="F333"/>
  <c r="G333" l="1"/>
  <c r="F332"/>
  <c r="G332" l="1"/>
  <c r="F331"/>
  <c r="G331" l="1"/>
  <c r="F330"/>
  <c r="G330" l="1"/>
  <c r="F329"/>
  <c r="G329" l="1"/>
  <c r="F328"/>
  <c r="G328" l="1"/>
  <c r="F327"/>
  <c r="G327" l="1"/>
  <c r="F326"/>
  <c r="F308"/>
  <c r="G326" l="1"/>
  <c r="H326" s="1"/>
  <c r="G308"/>
  <c r="F307"/>
  <c r="G307" l="1"/>
  <c r="F306"/>
  <c r="G306" l="1"/>
  <c r="F305"/>
  <c r="G305" l="1"/>
  <c r="F304"/>
  <c r="G304" l="1"/>
  <c r="F303"/>
  <c r="G303" l="1"/>
  <c r="F302"/>
  <c r="G302" l="1"/>
  <c r="F301"/>
  <c r="G301" l="1"/>
  <c r="F300"/>
  <c r="G300" l="1"/>
  <c r="F299"/>
  <c r="G299" l="1"/>
  <c r="F298"/>
  <c r="G298" l="1"/>
  <c r="F297"/>
  <c r="G297" l="1"/>
  <c r="F296"/>
  <c r="G296" l="1"/>
  <c r="F295"/>
  <c r="G295" l="1"/>
  <c r="F294"/>
  <c r="G294" l="1"/>
  <c r="F293"/>
  <c r="G293" l="1"/>
  <c r="F292"/>
  <c r="G292" l="1"/>
  <c r="F291"/>
  <c r="G291" l="1"/>
  <c r="F290"/>
  <c r="G290" l="1"/>
  <c r="F289"/>
  <c r="G289" l="1"/>
  <c r="F288"/>
  <c r="G288" l="1"/>
  <c r="F287"/>
  <c r="G287" l="1"/>
  <c r="F286"/>
  <c r="G286" l="1"/>
  <c r="F285"/>
  <c r="G285" l="1"/>
  <c r="F284"/>
  <c r="G284" l="1"/>
  <c r="F283"/>
  <c r="G283" l="1"/>
  <c r="F282"/>
  <c r="F264"/>
  <c r="G282" l="1"/>
  <c r="H282" s="1"/>
  <c r="G264"/>
  <c r="F263"/>
  <c r="G263" l="1"/>
  <c r="F262"/>
  <c r="G262" l="1"/>
  <c r="F261"/>
  <c r="G261" l="1"/>
  <c r="F260"/>
  <c r="G260" l="1"/>
  <c r="F259"/>
  <c r="G259" l="1"/>
  <c r="F258"/>
  <c r="G258" l="1"/>
  <c r="F257"/>
  <c r="G257" l="1"/>
  <c r="F256"/>
  <c r="G256" l="1"/>
  <c r="F255"/>
  <c r="G255" l="1"/>
  <c r="F254"/>
  <c r="G254" l="1"/>
  <c r="F253"/>
  <c r="G253" l="1"/>
  <c r="F252"/>
  <c r="G252" l="1"/>
  <c r="F251"/>
  <c r="G251" l="1"/>
  <c r="F250"/>
  <c r="G250" l="1"/>
  <c r="F249"/>
  <c r="G249" l="1"/>
  <c r="F248"/>
  <c r="G248" l="1"/>
  <c r="F247"/>
  <c r="G247" l="1"/>
  <c r="F246"/>
  <c r="G246" l="1"/>
  <c r="F245"/>
  <c r="G245" l="1"/>
  <c r="F244"/>
  <c r="G244" l="1"/>
  <c r="F243"/>
  <c r="G243" l="1"/>
  <c r="F242"/>
  <c r="G242" l="1"/>
  <c r="F241"/>
  <c r="G241" l="1"/>
  <c r="F240"/>
  <c r="G240" l="1"/>
  <c r="F239"/>
  <c r="G239" l="1"/>
  <c r="F220"/>
  <c r="F238"/>
  <c r="G238" l="1"/>
  <c r="H238" s="1"/>
  <c r="G220"/>
  <c r="F219"/>
  <c r="G219" l="1"/>
  <c r="F218"/>
  <c r="G218" l="1"/>
  <c r="F217"/>
  <c r="G217" l="1"/>
  <c r="F216"/>
  <c r="G216" l="1"/>
  <c r="F215"/>
  <c r="G215" l="1"/>
  <c r="F214"/>
  <c r="G214" l="1"/>
  <c r="F213"/>
  <c r="G213" l="1"/>
  <c r="F212"/>
  <c r="G212" l="1"/>
  <c r="F211"/>
  <c r="G211" l="1"/>
  <c r="F210"/>
  <c r="G210" l="1"/>
  <c r="F209"/>
  <c r="G209" l="1"/>
  <c r="F208"/>
  <c r="G208" l="1"/>
  <c r="F207"/>
  <c r="G207" l="1"/>
  <c r="F206"/>
  <c r="G206" l="1"/>
  <c r="F205"/>
  <c r="G205" l="1"/>
  <c r="F204"/>
  <c r="G204" l="1"/>
  <c r="F203"/>
  <c r="G203" l="1"/>
  <c r="F202"/>
  <c r="G202" l="1"/>
  <c r="F201"/>
  <c r="G201" l="1"/>
  <c r="F200"/>
  <c r="G200" l="1"/>
  <c r="F199"/>
  <c r="G199" l="1"/>
  <c r="F198"/>
  <c r="G198" l="1"/>
  <c r="F197"/>
  <c r="G197" l="1"/>
  <c r="F196"/>
  <c r="G196" l="1"/>
  <c r="F195"/>
  <c r="G195" l="1"/>
  <c r="F176"/>
  <c r="F194"/>
  <c r="G194" l="1"/>
  <c r="H194" s="1"/>
  <c r="G176"/>
  <c r="F175"/>
  <c r="G175" l="1"/>
  <c r="F174"/>
  <c r="G174" l="1"/>
  <c r="F173"/>
  <c r="G173" l="1"/>
  <c r="F172"/>
  <c r="G172" l="1"/>
  <c r="F171"/>
  <c r="G171" l="1"/>
  <c r="F170"/>
  <c r="G170" l="1"/>
  <c r="F169"/>
  <c r="G169" l="1"/>
  <c r="F168"/>
  <c r="G168" l="1"/>
  <c r="F167"/>
  <c r="G167" l="1"/>
  <c r="F166"/>
  <c r="G166" l="1"/>
  <c r="F165"/>
  <c r="G165" l="1"/>
  <c r="F164"/>
  <c r="G164" l="1"/>
  <c r="F163"/>
  <c r="G163" l="1"/>
  <c r="F162"/>
  <c r="G162" l="1"/>
  <c r="F161"/>
  <c r="G161" l="1"/>
  <c r="F160"/>
  <c r="G160" l="1"/>
  <c r="F159"/>
  <c r="G159" l="1"/>
  <c r="F158"/>
  <c r="G158" l="1"/>
  <c r="F157"/>
  <c r="G157" l="1"/>
  <c r="F156"/>
  <c r="G156" l="1"/>
  <c r="F155"/>
  <c r="G155" l="1"/>
  <c r="F154"/>
  <c r="G154" l="1"/>
  <c r="F153"/>
  <c r="G153" l="1"/>
  <c r="F152"/>
  <c r="G152" l="1"/>
  <c r="F151"/>
  <c r="G151" l="1"/>
  <c r="F150"/>
  <c r="G150" l="1"/>
  <c r="H150" s="1"/>
  <c r="F75"/>
  <c r="F74"/>
  <c r="F83"/>
  <c r="F82"/>
  <c r="F73"/>
  <c r="F85"/>
  <c r="F128"/>
  <c r="F77"/>
  <c r="F30"/>
  <c r="F81"/>
  <c r="F21"/>
  <c r="F126"/>
  <c r="F67"/>
  <c r="F20"/>
  <c r="F70"/>
  <c r="F36"/>
  <c r="F108"/>
  <c r="F23"/>
  <c r="F37"/>
  <c r="F24"/>
  <c r="F38"/>
  <c r="F125"/>
  <c r="F22"/>
  <c r="F86"/>
  <c r="F64"/>
  <c r="F80"/>
  <c r="F40"/>
  <c r="F27"/>
  <c r="F107"/>
  <c r="F71"/>
  <c r="F106"/>
  <c r="F62"/>
  <c r="F123"/>
  <c r="F32"/>
  <c r="F109"/>
  <c r="F130"/>
  <c r="F44"/>
  <c r="F79"/>
  <c r="F132"/>
  <c r="F131"/>
  <c r="F122"/>
  <c r="F127"/>
  <c r="F124"/>
  <c r="F29"/>
  <c r="F68"/>
  <c r="F39"/>
  <c r="F119"/>
  <c r="F114"/>
  <c r="F19"/>
  <c r="F117"/>
  <c r="F84"/>
  <c r="F65"/>
  <c r="F31"/>
  <c r="F111"/>
  <c r="F72"/>
  <c r="F26"/>
  <c r="F115"/>
  <c r="F88"/>
  <c r="F66"/>
  <c r="F87"/>
  <c r="F63"/>
  <c r="F112"/>
  <c r="F35"/>
  <c r="F18"/>
  <c r="F116"/>
  <c r="F43"/>
  <c r="F41"/>
  <c r="F33"/>
  <c r="F113"/>
  <c r="F69"/>
  <c r="F28"/>
  <c r="F78"/>
  <c r="F25"/>
  <c r="F76"/>
  <c r="F42"/>
  <c r="F118"/>
  <c r="F110"/>
  <c r="F129"/>
  <c r="F34"/>
  <c r="F120"/>
  <c r="F121"/>
  <c r="G18" l="1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62"/>
  <c r="G44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106"/>
  <c r="G88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H106" l="1"/>
  <c r="H62"/>
  <c r="H18"/>
  <c r="G35" i="4" l="1"/>
  <c r="G20"/>
  <c r="G26"/>
  <c r="G15"/>
  <c r="G30"/>
  <c r="G28"/>
  <c r="G36"/>
  <c r="G12"/>
  <c r="G21"/>
  <c r="G17"/>
  <c r="G11"/>
  <c r="G9"/>
  <c r="G10"/>
  <c r="G6"/>
  <c r="G24"/>
  <c r="G33"/>
  <c r="G31"/>
  <c r="G34"/>
  <c r="G19"/>
  <c r="G27"/>
  <c r="G14"/>
  <c r="G5"/>
  <c r="G7"/>
  <c r="G22"/>
  <c r="G16"/>
  <c r="G32"/>
  <c r="G29"/>
  <c r="G25"/>
  <c r="G18"/>
  <c r="G13"/>
  <c r="G23"/>
  <c r="G8"/>
</calcChain>
</file>

<file path=xl/sharedStrings.xml><?xml version="1.0" encoding="utf-8"?>
<sst xmlns="http://schemas.openxmlformats.org/spreadsheetml/2006/main" count="1485" uniqueCount="183">
  <si>
    <t xml:space="preserve">                                                                                </t>
  </si>
  <si>
    <t xml:space="preserve">Run :     1  Seq   1  Rec   1  File L3A:980008  Date 22-SEP-2013 12:43:46.61    </t>
  </si>
  <si>
    <t xml:space="preserve">Mode: MW_ANGLE      Npts    27 Rpts     0                                       </t>
  </si>
  <si>
    <t xml:space="preserve">Cmon: Mon1[  DB]=    3500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</si>
  <si>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</si>
  <si>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</si>
  <si>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</si>
  <si>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71.870 TMFR=  35.935  PSI=-135.100  PHI= -90.200 DSRD=   9.000     </t>
  </si>
  <si>
    <t xml:space="preserve">Drv : XPOS= 100.800 YPOS= -11.400 ZPOS=  80.000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</si>
  <si>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</si>
  <si>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</si>
  <si>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</si>
  <si>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1  Rec   2  File L3A:980008  Date 22-SEP-2013 12:55:54.16    </t>
  </si>
  <si>
    <t xml:space="preserve">Drv : XPOS= 101.800 YPOS= -11.490 ZPOS=  80.000 DSTD=   0.000                   </t>
  </si>
  <si>
    <t xml:space="preserve">Run :     3  Seq   2  Rec   3  File L3A:980008  Date 22-SEP-2013 13:03:00.74    </t>
  </si>
  <si>
    <t xml:space="preserve">Drv : XPOS= 102.800 YPOS= -11.410 ZPOS=  80.000 DSTD=   0.000                   </t>
  </si>
  <si>
    <t xml:space="preserve">Run :     4  Seq   3  Rec   4  File L3A:980008  Date 22-SEP-2013 13:10:03.73    </t>
  </si>
  <si>
    <t xml:space="preserve">Drv : XPOS= 103.800 YPOS= -11.550 ZPOS=  80.000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</si>
  <si>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</si>
  <si>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</si>
  <si>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</si>
  <si>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</si>
  <si>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</si>
  <si>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</si>
  <si>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</si>
  <si>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</si>
  <si>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</si>
  <si>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</si>
  <si>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</si>
  <si>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</si>
  <si>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</si>
  <si>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</si>
  <si>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</si>
  <si>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</si>
  <si>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</si>
  <si>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</si>
  <si>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</si>
  <si>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</si>
  <si>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</si>
  <si>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</si>
  <si>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</si>
  <si>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</si>
  <si>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</si>
  <si>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</si>
  <si>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</si>
  <si>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</si>
  <si>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</si>
  <si>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</si>
  <si>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</si>
  <si>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</si>
  <si>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</si>
  <si>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</si>
  <si>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</si>
  <si>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</si>
  <si>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</si>
  <si>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</si>
  <si>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</si>
  <si>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</si>
  <si>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</si>
  <si>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</si>
  <si>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</si>
  <si>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</si>
  <si>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Xcentre</t>
  </si>
  <si>
    <t>Amp</t>
  </si>
  <si>
    <t>Width</t>
  </si>
  <si>
    <t>Back</t>
  </si>
  <si>
    <t>Calc</t>
  </si>
  <si>
    <t>Error</t>
  </si>
  <si>
    <t>CHI2</t>
  </si>
  <si>
    <t xml:space="preserve">Run :     5  Seq   4  Rec   5  File L3A:980008  Date 22-SEP-2013 13:16:58.56    </t>
  </si>
  <si>
    <t xml:space="preserve">Drv : XPOS= 104.800 YPOS= -11.680 ZPOS=  80.000 DSTD=   0.000                   </t>
  </si>
  <si>
    <t xml:space="preserve">Run :     6  Seq   5  Rec   6  File L3A:980008  Date 22-SEP-2013 13:23:49.64    </t>
  </si>
  <si>
    <t xml:space="preserve">Drv : XPOS= 105.800 YPOS= -11.680 ZPOS=  80.000 DSTD=   0.000                   </t>
  </si>
  <si>
    <t xml:space="preserve">Run :     7  Seq   6  Rec   7  File L3A:980008  Date 22-SEP-2013 13:30:42.16    </t>
  </si>
  <si>
    <t xml:space="preserve">Drv : XPOS= 106.800 YPOS= -11.570 ZPOS=  80.000 DSTD=   0.000                   </t>
  </si>
  <si>
    <t xml:space="preserve">Run :     8  Seq   7  Rec   8  File L3A:980008  Date 22-SEP-2013 13:37:49.98    </t>
  </si>
  <si>
    <t xml:space="preserve">Drv : XPOS= 107.800 YPOS= -11.790 ZPOS=  80.000 DSTD=   0.000                   </t>
  </si>
  <si>
    <t xml:space="preserve">Run :     9  Seq   8  Rec   9  File L3A:980008  Date 22-SEP-2013 13:45:28.44    </t>
  </si>
  <si>
    <t xml:space="preserve">Drv : XPOS= 108.800 YPOS= -11.550 ZPOS=  80.000 DSTD=   0.000                   </t>
  </si>
  <si>
    <t xml:space="preserve">Run :    10  Seq   9  Rec  10  File L3A:980008  Date 22-SEP-2013 13:52:42.77    </t>
  </si>
  <si>
    <t xml:space="preserve">Drv : XPOS= 109.800 YPOS= -11.250 ZPOS=  80.000 DSTD=   0.000                   </t>
  </si>
  <si>
    <t xml:space="preserve">Run :    11  Seq  10  Rec  11  File L3A:980008  Date 22-SEP-2013 13:59:41.99    </t>
  </si>
  <si>
    <t xml:space="preserve">Drv : XPOS= 110.800 YPOS= -11.260 ZPOS=  80.000 DSTD=   0.000                   </t>
  </si>
  <si>
    <t xml:space="preserve">Run :    12  Seq  11  Rec  12  File L3A:980008  Date 22-SEP-2013 14:06:36.68    </t>
  </si>
  <si>
    <t xml:space="preserve">Drv : XPOS= 111.800 YPOS= -11.110 ZPOS=  80.000 DSTD=   0.000                   </t>
  </si>
  <si>
    <t xml:space="preserve">Run :    13  Seq  12  Rec  13  File L3A:980008  Date 22-SEP-2013 14:13:41.36    </t>
  </si>
  <si>
    <t xml:space="preserve">Drv : XPOS= 112.800 YPOS= -10.960 ZPOS=  80.000 DSTD=   0.000                   </t>
  </si>
  <si>
    <t xml:space="preserve">Run :    14  Seq  13  Rec  14  File L3A:980008  Date 22-SEP-2013 14:20:38.11    </t>
  </si>
  <si>
    <t xml:space="preserve">Drv : XPOS= 113.800 YPOS= -10.910 ZPOS=  80.000 DSTD=   0.000                   </t>
  </si>
  <si>
    <t xml:space="preserve">Run :    15  Seq  14  Rec  15  File L3A:980008  Date 22-SEP-2013 14:27:39.32    </t>
  </si>
  <si>
    <t xml:space="preserve">Drv : XPOS= 114.800 YPOS= -10.980 ZPOS=  80.000 DSTD=   0.000                   </t>
  </si>
  <si>
    <t xml:space="preserve">Run :    16  Seq  15  Rec  16  File L3A:980008  Date 22-SEP-2013 14:34:43.53    </t>
  </si>
  <si>
    <t xml:space="preserve">Drv : XPOS= 115.800 YPOS= -10.890 ZPOS=  80.000 DSTD=   0.000                   </t>
  </si>
  <si>
    <t xml:space="preserve">Run :    17  Seq  16  Rec  17  File L3A:980008  Date 22-SEP-2013 14:41:36.89    </t>
  </si>
  <si>
    <t xml:space="preserve">Drv : XPOS= 116.800 YPOS= -10.950 ZPOS=  80.000 DSTD=   0.000                   </t>
  </si>
  <si>
    <t xml:space="preserve">Run :    18  Seq  17  Rec  18  File L3A:980008  Date 22-SEP-2013 14:48:39.06    </t>
  </si>
  <si>
    <t xml:space="preserve">Drv : XPOS= 117.800 YPOS= -11.090 ZPOS=  80.000 DSTD=   0.000                   </t>
  </si>
  <si>
    <t xml:space="preserve">Run :    19  Seq  18  Rec  19  File L3A:980008  Date 22-SEP-2013 14:55:47.92    </t>
  </si>
  <si>
    <t xml:space="preserve">Drv : XPOS= 118.800 YPOS= -10.980 ZPOS=  80.000 DSTD=   0.000                   </t>
  </si>
  <si>
    <t xml:space="preserve">Run :    20  Seq  19  Rec  20  File L3A:980008  Date 22-SEP-2013 15:03:36.08    </t>
  </si>
  <si>
    <t xml:space="preserve">Drv : XPOS= 119.800 YPOS= -11.150 ZPOS=  80.000 DSTD=   0.000                   </t>
  </si>
  <si>
    <t xml:space="preserve">Run :    21  Seq  20  Rec  21  File L3A:980008  Date 22-SEP-2013 15:11:02.03    </t>
  </si>
  <si>
    <t xml:space="preserve">Drv : XPOS= 120.800 YPOS= -11.240 ZPOS=  80.000 DSTD=   0.000                   </t>
  </si>
  <si>
    <t xml:space="preserve">Run :    22  Seq  21  Rec  22  File L3A:980008  Date 22-SEP-2013 15:18:00.36    </t>
  </si>
  <si>
    <t xml:space="preserve">Drv : XPOS= 121.800 YPOS= -11.200 ZPOS=  80.000 DSTD=   0.000                   </t>
  </si>
  <si>
    <t xml:space="preserve">Run :    23  Seq  22  Rec  23  File L3A:980008  Date 22-SEP-2013 15:25:03.34    </t>
  </si>
  <si>
    <t xml:space="preserve">Drv : XPOS= 122.800 YPOS= -11.290 ZPOS=  80.000 DSTD=   0.000                   </t>
  </si>
  <si>
    <t xml:space="preserve">Run :    24  Seq   1  Rec  10  File L3A:980008  Date 22-SEP-2013 15:35:53.12    </t>
  </si>
  <si>
    <t xml:space="preserve">Drv : XPOS= 109.800 YPOS= -12.070 ZPOS=  80.000 DSTD=   0.000                   </t>
  </si>
  <si>
    <t xml:space="preserve">Run :    25  Seq   2  Rec  11  File L3A:980008  Date 22-SEP-2013 15:42:55.66    </t>
  </si>
  <si>
    <t xml:space="preserve">Drv : XPOS= 110.800 YPOS= -12.060 ZPOS=  80.000 DSTD=   0.000                   </t>
  </si>
  <si>
    <t xml:space="preserve">Run :    26  Seq   3  Rec  12  File L3A:980008  Date 22-SEP-2013 15:49:49.14    </t>
  </si>
  <si>
    <t xml:space="preserve">Drv : XPOS= 111.800 YPOS= -12.210 ZPOS=  80.000 DSTD=   0.000                   </t>
  </si>
  <si>
    <t xml:space="preserve">Run :    27  Seq   4  Rec  13  File L3A:980008  Date 22-SEP-2013 15:56:51.22    </t>
  </si>
  <si>
    <t xml:space="preserve">Drv : XPOS= 112.800 YPOS= -12.360 ZPOS=  80.000 DSTD=   0.000                   </t>
  </si>
  <si>
    <t>X-AXIS</t>
  </si>
  <si>
    <t>RUN</t>
  </si>
  <si>
    <t>REC</t>
  </si>
  <si>
    <t>Y-AXIS</t>
  </si>
  <si>
    <t xml:space="preserve">Run :    28  Seq  14  Rec  14  File L3A:980008  Date 22-SEP-2013 16:06:23.22    </t>
  </si>
  <si>
    <t xml:space="preserve">Drv : XPOS= 113.800 YPOS= -12.410 ZPOS=  80.000 DSTD=   0.000                   </t>
  </si>
  <si>
    <t xml:space="preserve">Run :    29  Seq  15  Rec  15  File L3A:980008  Date 22-SEP-2013 16:13:37.46    </t>
  </si>
  <si>
    <t xml:space="preserve">Drv : XPOS= 114.800 YPOS= -12.340 ZPOS=  80.000 DSTD=   0.000                   </t>
  </si>
  <si>
    <t xml:space="preserve">Run :    30  Seq  16  Rec  16  File L3A:980008  Date 22-SEP-2013 16:21:07.74    </t>
  </si>
  <si>
    <t xml:space="preserve">Drv : XPOS= 115.800 YPOS= -12.430 ZPOS=  80.000 DSTD=   0.000                   </t>
  </si>
  <si>
    <t xml:space="preserve">Run :    31  Seq  17  Rec  17  File L3A:980008  Date 22-SEP-2013 16:28:22.63    </t>
  </si>
  <si>
    <t xml:space="preserve">Drv : XPOS= 116.800 YPOS= -12.370 ZPOS=  80.000 DSTD=   0.000                   </t>
  </si>
  <si>
    <t xml:space="preserve">Run :    32  Seq  18  Rec  18  File L3A:980008  Date 22-SEP-2013 16:35:23.47    </t>
  </si>
  <si>
    <t xml:space="preserve">Drv : XPOS= 117.800 YPOS= -12.230 ZPOS=  80.000 DSTD=   0.000                   </t>
  </si>
  <si>
    <t xml:space="preserve">Run :    33  Seq  19  Rec  19  File L3A:980008  Date 22-SEP-2013 16:42:29.24    </t>
  </si>
  <si>
    <t xml:space="preserve">Drv : XPOS= 118.800 YPOS= -12.340 ZPOS=  80.000 DSTD=   0.000                   </t>
  </si>
  <si>
    <t xml:space="preserve">Run :    34  Seq  20  Rec  20  File L3A:980008  Date 22-SEP-2013 16:49:20.72    </t>
  </si>
  <si>
    <t xml:space="preserve">Drv : XPOS= 119.800 YPOS= -12.170 ZPOS=  80.000 DSTD=   0.000                   </t>
  </si>
  <si>
    <t xml:space="preserve">Run :    35  Seq  21  Rec  21  File L3A:980008  Date 22-SEP-2013 16:56:26.62    </t>
  </si>
  <si>
    <t xml:space="preserve">Mode: MW_ANGLE      Npts    23 Rpts     0                                       </t>
  </si>
  <si>
    <t xml:space="preserve">Cmon: Mon1[  DB]=    3000 *     1  Mon2[CF]=*      0                            </t>
  </si>
  <si>
    <t xml:space="preserve">Drv : XPOS= 120.800 YPOS= -12.300 ZPOS=  80.000 DSTD=   0.000                   </t>
  </si>
  <si>
    <t xml:space="preserve">Run :    36  Seq  22  Rec  22  File L3A:980008  Date 22-SEP-2013 17:01:31.37    </t>
  </si>
  <si>
    <t xml:space="preserve">Drv : XPOS= 121.800 YPOS= -12.300 ZPOS=  80.000 DSTD=   0.000                   </t>
  </si>
  <si>
    <t xml:space="preserve">Run :    37  Seq  23  Rec  23  File L3A:980008  Date 22-SEP-2013 17:06:37.41    </t>
  </si>
  <si>
    <t xml:space="preserve">Drv : XPOS= 122.800 YPOS= -12.250 ZPOS=  80.000 DSTD=   0.000                   </t>
  </si>
  <si>
    <t xml:space="preserve">Run :    38  Seq  24  Rec  24  File L3A:980008  Date 22-SEP-2013 17:11:44.35    </t>
  </si>
  <si>
    <t xml:space="preserve">Drv : XPOS= 123.800 YPOS= -12.000 ZPOS=  80.000 DSTD=   0.000                   </t>
  </si>
  <si>
    <t xml:space="preserve">Run :    39  Seq  25  Rec  25  File L3A:980008  Date 22-SEP-2013 17:16:52.55    </t>
  </si>
  <si>
    <t xml:space="preserve">Drv : XPOS= 124.800 YPOS= -11.900 ZPOS=  80.000 DSTD=   0.000                   </t>
  </si>
  <si>
    <t xml:space="preserve">Run :    40  Seq  26  Rec  26  File L3A:980008  Date 22-SEP-2013 17:22:04.84    </t>
  </si>
  <si>
    <t xml:space="preserve">Drv : XPOS= 125.800 YPOS= -11.800 ZPOS=  80.000 DSTD=   0.000                   </t>
  </si>
  <si>
    <t xml:space="preserve">Run :    41  Seq  27  Rec  27  File L3A:980008  Date 22-SEP-2013 17:27:13.95    </t>
  </si>
  <si>
    <t xml:space="preserve">Drv : XPOS= 126.800 YPOS= -11.700 ZPOS=  80.000 DSTD=   0.000                   </t>
  </si>
  <si>
    <t xml:space="preserve">Run :    42  Seq  28  Rec  28  File L3A:980008  Date 22-SEP-2013 17:32:50.49    </t>
  </si>
  <si>
    <t xml:space="preserve">Drv : XPOS= 127.800 YPOS= -11.700 ZPOS=  80.000 DSTD=   0.000                   </t>
  </si>
  <si>
    <t xml:space="preserve">Run :    43  Seq  29  Rec  29  File L3A:980008  Date 22-SEP-2013 17:38:42.87    </t>
  </si>
  <si>
    <t xml:space="preserve">Drv : XPOS= 128.800 YPOS= -11.800 ZPOS=  80.000 DSTD=   0.000                   </t>
  </si>
  <si>
    <t xml:space="preserve">Run :    44  Seq  30  Rec  30  File L3A:980008  Date 22-SEP-2013 17:44:16.56    </t>
  </si>
  <si>
    <t xml:space="preserve">Drv : XPOS= 129.800 YPOS= -11.800 ZPOS=  80.000 DSTD=   0.000                   </t>
  </si>
  <si>
    <t xml:space="preserve">Run :    45  Seq  31  Rec  31  File L3A:980008  Date 22-SEP-2013 17:49:26.46    </t>
  </si>
  <si>
    <t xml:space="preserve">Drv : XPOS= 130.800 YPOS= -11.800 ZPOS=  80.000 DSTD=   0.000                   </t>
  </si>
  <si>
    <t>Depth</t>
  </si>
  <si>
    <t xml:space="preserve">Run :    46  Seq  32  Rec  32  File L3A:980008  Date 22-SEP-2013 17:54:36.85    </t>
  </si>
  <si>
    <t xml:space="preserve">Drv : XPOS= 131.800 YPOS= -11.840 ZPOS=  80.000 DSTD=   0.000                   </t>
  </si>
  <si>
    <t xml:space="preserve">Run :    47  Seq  33  Rec  33  File L3A:980008  Date 22-SEP-2013 17:59:47.31    </t>
  </si>
  <si>
    <t xml:space="preserve">Drv : XPOS= 132.800 YPOS= -11.900 ZPOS=  80.000 DSTD=   0.000                   </t>
  </si>
  <si>
    <t>MON1</t>
  </si>
  <si>
    <t>npoint</t>
  </si>
  <si>
    <t>Start</t>
  </si>
  <si>
    <t>Stop</t>
  </si>
  <si>
    <t>Transverse</t>
  </si>
  <si>
    <t>Y-WALL</t>
  </si>
  <si>
    <t>Normal</t>
  </si>
  <si>
    <t>Normal orientation</t>
  </si>
  <si>
    <t>Transverse orientation</t>
  </si>
  <si>
    <t>Change</t>
  </si>
  <si>
    <t>MAXNORM</t>
  </si>
  <si>
    <t>MAXTEST</t>
  </si>
  <si>
    <t>MONTEST</t>
  </si>
  <si>
    <t>Z</t>
  </si>
  <si>
    <t>Z-AXIS</t>
  </si>
  <si>
    <t>Ywall</t>
  </si>
  <si>
    <t>Y(-9)-Y(-10)</t>
  </si>
  <si>
    <t>Y(-9)-ZY-8)</t>
  </si>
  <si>
    <t>Y(9)-Y(8)</t>
  </si>
  <si>
    <t>Y(9)-Y(10)</t>
  </si>
  <si>
    <t>PHIcen</t>
  </si>
</sst>
</file>

<file path=xl/styles.xml><?xml version="1.0" encoding="utf-8"?>
<styleSheet xmlns="http://schemas.openxmlformats.org/spreadsheetml/2006/main">
  <numFmts count="2">
    <numFmt numFmtId="164" formatCode="d\-mmm\-yyyy\ hh:mm:ss"/>
    <numFmt numFmtId="165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33" borderId="0" xfId="0" applyFill="1"/>
    <xf numFmtId="165" fontId="0" fillId="0" borderId="0" xfId="0" applyNumberFormat="1" applyAlignment="1">
      <alignment horizontal="center"/>
    </xf>
    <xf numFmtId="165" fontId="0" fillId="0" borderId="0" xfId="0" applyNumberFormat="1"/>
    <xf numFmtId="165" fontId="0" fillId="33" borderId="0" xfId="0" applyNumberFormat="1" applyFill="1"/>
    <xf numFmtId="2" fontId="0" fillId="33" borderId="0" xfId="0" applyNumberFormat="1" applyFill="1"/>
    <xf numFmtId="2" fontId="0" fillId="0" borderId="0" xfId="0" applyNumberFormat="1"/>
    <xf numFmtId="165" fontId="0" fillId="33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right"/>
    </xf>
    <xf numFmtId="165" fontId="0" fillId="0" borderId="0" xfId="0" applyNumberFormat="1" applyFill="1"/>
    <xf numFmtId="0" fontId="0" fillId="0" borderId="0" xfId="0" applyFill="1"/>
    <xf numFmtId="2" fontId="0" fillId="34" borderId="0" xfId="0" applyNumberFormat="1" applyFill="1"/>
    <xf numFmtId="165" fontId="0" fillId="34" borderId="0" xfId="0" applyNumberFormat="1" applyFill="1"/>
    <xf numFmtId="1" fontId="0" fillId="0" borderId="0" xfId="0" applyNumberFormat="1"/>
    <xf numFmtId="0" fontId="0" fillId="35" borderId="0" xfId="0" applyFill="1"/>
    <xf numFmtId="1" fontId="0" fillId="35" borderId="0" xfId="0" applyNumberFormat="1" applyFill="1"/>
    <xf numFmtId="0" fontId="0" fillId="34" borderId="0" xfId="0" applyFill="1"/>
    <xf numFmtId="1" fontId="0" fillId="34" borderId="0" xfId="0" applyNumberFormat="1" applyFill="1"/>
    <xf numFmtId="1" fontId="0" fillId="0" borderId="0" xfId="0" applyNumberFormat="1" applyAlignment="1">
      <alignment horizontal="center"/>
    </xf>
    <xf numFmtId="0" fontId="0" fillId="34" borderId="0" xfId="0" applyFill="1" applyAlignment="1">
      <alignment horizontal="center"/>
    </xf>
    <xf numFmtId="1" fontId="0" fillId="34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" fontId="0" fillId="35" borderId="0" xfId="0" applyNumberFormat="1" applyFill="1" applyAlignment="1">
      <alignment horizontal="center"/>
    </xf>
    <xf numFmtId="0" fontId="0" fillId="0" borderId="0" xfId="0" quotePrefix="1"/>
    <xf numFmtId="165" fontId="0" fillId="34" borderId="0" xfId="0" applyNumberFormat="1" applyFill="1" applyAlignment="1">
      <alignment horizontal="center"/>
    </xf>
    <xf numFmtId="165" fontId="0" fillId="35" borderId="0" xfId="0" applyNumberFormat="1" applyFill="1" applyAlignment="1">
      <alignment horizontal="center"/>
    </xf>
    <xf numFmtId="0" fontId="16" fillId="33" borderId="0" xfId="0" applyFont="1" applyFill="1" applyAlignment="1">
      <alignment horizontal="center"/>
    </xf>
    <xf numFmtId="165" fontId="16" fillId="33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'980008'!$B$18:$B$44</c:f>
              <c:numCache>
                <c:formatCode>General</c:formatCode>
                <c:ptCount val="27"/>
                <c:pt idx="0">
                  <c:v>-11.395</c:v>
                </c:pt>
                <c:pt idx="1">
                  <c:v>-11.48</c:v>
                </c:pt>
                <c:pt idx="2">
                  <c:v>-11.545</c:v>
                </c:pt>
                <c:pt idx="3">
                  <c:v>-11.62</c:v>
                </c:pt>
                <c:pt idx="4">
                  <c:v>-11.69</c:v>
                </c:pt>
                <c:pt idx="5">
                  <c:v>-11.765000000000001</c:v>
                </c:pt>
                <c:pt idx="6">
                  <c:v>-11.83</c:v>
                </c:pt>
                <c:pt idx="7">
                  <c:v>-11.895</c:v>
                </c:pt>
                <c:pt idx="8">
                  <c:v>-11.975</c:v>
                </c:pt>
                <c:pt idx="9">
                  <c:v>-12.04</c:v>
                </c:pt>
                <c:pt idx="10">
                  <c:v>-12.11</c:v>
                </c:pt>
                <c:pt idx="11">
                  <c:v>-12.175000000000001</c:v>
                </c:pt>
                <c:pt idx="12">
                  <c:v>-12.244999999999999</c:v>
                </c:pt>
                <c:pt idx="13">
                  <c:v>-12.315</c:v>
                </c:pt>
                <c:pt idx="14">
                  <c:v>-12.39</c:v>
                </c:pt>
                <c:pt idx="15">
                  <c:v>-12.455</c:v>
                </c:pt>
                <c:pt idx="16">
                  <c:v>-12.53</c:v>
                </c:pt>
                <c:pt idx="17">
                  <c:v>-12.6</c:v>
                </c:pt>
                <c:pt idx="18">
                  <c:v>-12.664999999999999</c:v>
                </c:pt>
                <c:pt idx="19">
                  <c:v>-12.734999999999999</c:v>
                </c:pt>
                <c:pt idx="20">
                  <c:v>-12.81</c:v>
                </c:pt>
                <c:pt idx="21">
                  <c:v>-12.875</c:v>
                </c:pt>
                <c:pt idx="22">
                  <c:v>-12.95</c:v>
                </c:pt>
                <c:pt idx="23">
                  <c:v>-13.015000000000001</c:v>
                </c:pt>
                <c:pt idx="24">
                  <c:v>-13.085000000000001</c:v>
                </c:pt>
                <c:pt idx="25">
                  <c:v>-13.154999999999999</c:v>
                </c:pt>
                <c:pt idx="26">
                  <c:v>-13.225</c:v>
                </c:pt>
              </c:numCache>
            </c:numRef>
          </c:xVal>
          <c:yVal>
            <c:numRef>
              <c:f>'980008'!$E$18:$E$44</c:f>
              <c:numCache>
                <c:formatCode>General</c:formatCode>
                <c:ptCount val="27"/>
                <c:pt idx="0">
                  <c:v>205</c:v>
                </c:pt>
                <c:pt idx="1">
                  <c:v>196</c:v>
                </c:pt>
                <c:pt idx="2">
                  <c:v>205</c:v>
                </c:pt>
                <c:pt idx="3">
                  <c:v>185</c:v>
                </c:pt>
                <c:pt idx="4">
                  <c:v>202</c:v>
                </c:pt>
                <c:pt idx="5">
                  <c:v>198</c:v>
                </c:pt>
                <c:pt idx="6">
                  <c:v>215</c:v>
                </c:pt>
                <c:pt idx="7">
                  <c:v>236</c:v>
                </c:pt>
                <c:pt idx="8">
                  <c:v>215</c:v>
                </c:pt>
                <c:pt idx="9">
                  <c:v>241</c:v>
                </c:pt>
                <c:pt idx="10">
                  <c:v>242</c:v>
                </c:pt>
                <c:pt idx="11">
                  <c:v>224</c:v>
                </c:pt>
                <c:pt idx="12">
                  <c:v>231</c:v>
                </c:pt>
                <c:pt idx="13">
                  <c:v>206</c:v>
                </c:pt>
                <c:pt idx="14">
                  <c:v>130</c:v>
                </c:pt>
                <c:pt idx="15">
                  <c:v>85</c:v>
                </c:pt>
                <c:pt idx="16">
                  <c:v>32</c:v>
                </c:pt>
                <c:pt idx="17">
                  <c:v>18</c:v>
                </c:pt>
                <c:pt idx="18">
                  <c:v>29</c:v>
                </c:pt>
                <c:pt idx="19">
                  <c:v>39</c:v>
                </c:pt>
                <c:pt idx="20">
                  <c:v>33</c:v>
                </c:pt>
                <c:pt idx="21">
                  <c:v>27</c:v>
                </c:pt>
                <c:pt idx="22">
                  <c:v>19</c:v>
                </c:pt>
                <c:pt idx="23">
                  <c:v>30</c:v>
                </c:pt>
                <c:pt idx="24">
                  <c:v>23</c:v>
                </c:pt>
                <c:pt idx="25">
                  <c:v>32</c:v>
                </c:pt>
                <c:pt idx="26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'980008'!$B$18:$B$44</c:f>
              <c:numCache>
                <c:formatCode>General</c:formatCode>
                <c:ptCount val="27"/>
                <c:pt idx="0">
                  <c:v>-11.395</c:v>
                </c:pt>
                <c:pt idx="1">
                  <c:v>-11.48</c:v>
                </c:pt>
                <c:pt idx="2">
                  <c:v>-11.545</c:v>
                </c:pt>
                <c:pt idx="3">
                  <c:v>-11.62</c:v>
                </c:pt>
                <c:pt idx="4">
                  <c:v>-11.69</c:v>
                </c:pt>
                <c:pt idx="5">
                  <c:v>-11.765000000000001</c:v>
                </c:pt>
                <c:pt idx="6">
                  <c:v>-11.83</c:v>
                </c:pt>
                <c:pt idx="7">
                  <c:v>-11.895</c:v>
                </c:pt>
                <c:pt idx="8">
                  <c:v>-11.975</c:v>
                </c:pt>
                <c:pt idx="9">
                  <c:v>-12.04</c:v>
                </c:pt>
                <c:pt idx="10">
                  <c:v>-12.11</c:v>
                </c:pt>
                <c:pt idx="11">
                  <c:v>-12.175000000000001</c:v>
                </c:pt>
                <c:pt idx="12">
                  <c:v>-12.244999999999999</c:v>
                </c:pt>
                <c:pt idx="13">
                  <c:v>-12.315</c:v>
                </c:pt>
                <c:pt idx="14">
                  <c:v>-12.39</c:v>
                </c:pt>
                <c:pt idx="15">
                  <c:v>-12.455</c:v>
                </c:pt>
                <c:pt idx="16">
                  <c:v>-12.53</c:v>
                </c:pt>
                <c:pt idx="17">
                  <c:v>-12.6</c:v>
                </c:pt>
                <c:pt idx="18">
                  <c:v>-12.664999999999999</c:v>
                </c:pt>
                <c:pt idx="19">
                  <c:v>-12.734999999999999</c:v>
                </c:pt>
                <c:pt idx="20">
                  <c:v>-12.81</c:v>
                </c:pt>
                <c:pt idx="21">
                  <c:v>-12.875</c:v>
                </c:pt>
                <c:pt idx="22">
                  <c:v>-12.95</c:v>
                </c:pt>
                <c:pt idx="23">
                  <c:v>-13.015000000000001</c:v>
                </c:pt>
                <c:pt idx="24">
                  <c:v>-13.085000000000001</c:v>
                </c:pt>
                <c:pt idx="25">
                  <c:v>-13.154999999999999</c:v>
                </c:pt>
                <c:pt idx="26">
                  <c:v>-13.225</c:v>
                </c:pt>
              </c:numCache>
            </c:numRef>
          </c:xVal>
          <c:yVal>
            <c:numRef>
              <c:f>'980008'!$F$18:$F$44</c:f>
              <c:numCache>
                <c:formatCode>General</c:formatCode>
                <c:ptCount val="27"/>
                <c:pt idx="0">
                  <c:v>213.80118525822041</c:v>
                </c:pt>
                <c:pt idx="1">
                  <c:v>213.80118525822041</c:v>
                </c:pt>
                <c:pt idx="2">
                  <c:v>213.80118525822041</c:v>
                </c:pt>
                <c:pt idx="3">
                  <c:v>213.80118525822041</c:v>
                </c:pt>
                <c:pt idx="4">
                  <c:v>213.80118525822041</c:v>
                </c:pt>
                <c:pt idx="5">
                  <c:v>213.80118525822041</c:v>
                </c:pt>
                <c:pt idx="6">
                  <c:v>213.80118525822041</c:v>
                </c:pt>
                <c:pt idx="7">
                  <c:v>213.80118525822041</c:v>
                </c:pt>
                <c:pt idx="8">
                  <c:v>213.80118525822041</c:v>
                </c:pt>
                <c:pt idx="9">
                  <c:v>213.80118525822041</c:v>
                </c:pt>
                <c:pt idx="10">
                  <c:v>213.80118525822041</c:v>
                </c:pt>
                <c:pt idx="11">
                  <c:v>213.80118525822041</c:v>
                </c:pt>
                <c:pt idx="12">
                  <c:v>213.75271384039786</c:v>
                </c:pt>
                <c:pt idx="13">
                  <c:v>195.88095106426942</c:v>
                </c:pt>
                <c:pt idx="14">
                  <c:v>140.99003584208492</c:v>
                </c:pt>
                <c:pt idx="15">
                  <c:v>76.788723408145842</c:v>
                </c:pt>
                <c:pt idx="16">
                  <c:v>34.17035466965649</c:v>
                </c:pt>
                <c:pt idx="17">
                  <c:v>26.296185843204356</c:v>
                </c:pt>
                <c:pt idx="18">
                  <c:v>26.296185843204356</c:v>
                </c:pt>
                <c:pt idx="19">
                  <c:v>26.296185843204356</c:v>
                </c:pt>
                <c:pt idx="20">
                  <c:v>26.296185843204356</c:v>
                </c:pt>
                <c:pt idx="21">
                  <c:v>26.296185843204356</c:v>
                </c:pt>
                <c:pt idx="22">
                  <c:v>26.296185843204356</c:v>
                </c:pt>
                <c:pt idx="23">
                  <c:v>26.296185843204356</c:v>
                </c:pt>
                <c:pt idx="24">
                  <c:v>26.296185843204356</c:v>
                </c:pt>
                <c:pt idx="25">
                  <c:v>26.296185843204356</c:v>
                </c:pt>
                <c:pt idx="26">
                  <c:v>26.296185843204356</c:v>
                </c:pt>
              </c:numCache>
            </c:numRef>
          </c:yVal>
        </c:ser>
        <c:axId val="100487168"/>
        <c:axId val="100488704"/>
      </c:scatterChart>
      <c:valAx>
        <c:axId val="100487168"/>
        <c:scaling>
          <c:orientation val="minMax"/>
        </c:scaling>
        <c:axPos val="b"/>
        <c:numFmt formatCode="General" sourceLinked="1"/>
        <c:tickLblPos val="nextTo"/>
        <c:crossAx val="100488704"/>
        <c:crosses val="autoZero"/>
        <c:crossBetween val="midCat"/>
      </c:valAx>
      <c:valAx>
        <c:axId val="100488704"/>
        <c:scaling>
          <c:orientation val="minMax"/>
        </c:scaling>
        <c:axPos val="l"/>
        <c:majorGridlines/>
        <c:numFmt formatCode="General" sourceLinked="1"/>
        <c:tickLblPos val="nextTo"/>
        <c:crossAx val="100487168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'980008'!$B$1019:$B$1045</c:f>
              <c:numCache>
                <c:formatCode>General</c:formatCode>
                <c:ptCount val="27"/>
                <c:pt idx="0">
                  <c:v>-12.065</c:v>
                </c:pt>
                <c:pt idx="1">
                  <c:v>-12.135</c:v>
                </c:pt>
                <c:pt idx="2">
                  <c:v>-12.185</c:v>
                </c:pt>
                <c:pt idx="3">
                  <c:v>-12.24</c:v>
                </c:pt>
                <c:pt idx="4">
                  <c:v>-12.3</c:v>
                </c:pt>
                <c:pt idx="5">
                  <c:v>-12.34</c:v>
                </c:pt>
                <c:pt idx="6">
                  <c:v>-12.404999999999999</c:v>
                </c:pt>
                <c:pt idx="7">
                  <c:v>-12.465</c:v>
                </c:pt>
                <c:pt idx="8">
                  <c:v>-12.515000000000001</c:v>
                </c:pt>
                <c:pt idx="9">
                  <c:v>-12.57</c:v>
                </c:pt>
                <c:pt idx="10">
                  <c:v>-12.63</c:v>
                </c:pt>
                <c:pt idx="11">
                  <c:v>-12.685</c:v>
                </c:pt>
                <c:pt idx="12">
                  <c:v>-12.734999999999999</c:v>
                </c:pt>
                <c:pt idx="13">
                  <c:v>-12.79</c:v>
                </c:pt>
                <c:pt idx="14">
                  <c:v>-12.86</c:v>
                </c:pt>
                <c:pt idx="15">
                  <c:v>-12.904999999999999</c:v>
                </c:pt>
                <c:pt idx="16">
                  <c:v>-12.96</c:v>
                </c:pt>
                <c:pt idx="17">
                  <c:v>-13.02</c:v>
                </c:pt>
                <c:pt idx="18">
                  <c:v>-13.07</c:v>
                </c:pt>
                <c:pt idx="19">
                  <c:v>-13.12</c:v>
                </c:pt>
                <c:pt idx="20">
                  <c:v>-13.185</c:v>
                </c:pt>
                <c:pt idx="21">
                  <c:v>-13.23</c:v>
                </c:pt>
                <c:pt idx="22">
                  <c:v>-13.285</c:v>
                </c:pt>
                <c:pt idx="23">
                  <c:v>-13.35</c:v>
                </c:pt>
                <c:pt idx="24">
                  <c:v>-13.4</c:v>
                </c:pt>
                <c:pt idx="25">
                  <c:v>-13.46</c:v>
                </c:pt>
                <c:pt idx="26">
                  <c:v>-13.515000000000001</c:v>
                </c:pt>
              </c:numCache>
            </c:numRef>
          </c:xVal>
          <c:yVal>
            <c:numRef>
              <c:f>'980008'!$E$1019:$E$1045</c:f>
              <c:numCache>
                <c:formatCode>General</c:formatCode>
                <c:ptCount val="27"/>
                <c:pt idx="0">
                  <c:v>149</c:v>
                </c:pt>
                <c:pt idx="1">
                  <c:v>163</c:v>
                </c:pt>
                <c:pt idx="2">
                  <c:v>178</c:v>
                </c:pt>
                <c:pt idx="3">
                  <c:v>183</c:v>
                </c:pt>
                <c:pt idx="4">
                  <c:v>179</c:v>
                </c:pt>
                <c:pt idx="5">
                  <c:v>186</c:v>
                </c:pt>
                <c:pt idx="6">
                  <c:v>178</c:v>
                </c:pt>
                <c:pt idx="7">
                  <c:v>163</c:v>
                </c:pt>
                <c:pt idx="8">
                  <c:v>143</c:v>
                </c:pt>
                <c:pt idx="9">
                  <c:v>98</c:v>
                </c:pt>
                <c:pt idx="10">
                  <c:v>87</c:v>
                </c:pt>
                <c:pt idx="11">
                  <c:v>58</c:v>
                </c:pt>
                <c:pt idx="12">
                  <c:v>49</c:v>
                </c:pt>
                <c:pt idx="13">
                  <c:v>33</c:v>
                </c:pt>
                <c:pt idx="14">
                  <c:v>29</c:v>
                </c:pt>
                <c:pt idx="15">
                  <c:v>26</c:v>
                </c:pt>
                <c:pt idx="16">
                  <c:v>20</c:v>
                </c:pt>
                <c:pt idx="17">
                  <c:v>19</c:v>
                </c:pt>
                <c:pt idx="18">
                  <c:v>25</c:v>
                </c:pt>
                <c:pt idx="19">
                  <c:v>29</c:v>
                </c:pt>
                <c:pt idx="20">
                  <c:v>37</c:v>
                </c:pt>
                <c:pt idx="21">
                  <c:v>31</c:v>
                </c:pt>
                <c:pt idx="22">
                  <c:v>22</c:v>
                </c:pt>
                <c:pt idx="23">
                  <c:v>48</c:v>
                </c:pt>
                <c:pt idx="24">
                  <c:v>25</c:v>
                </c:pt>
                <c:pt idx="25">
                  <c:v>29</c:v>
                </c:pt>
                <c:pt idx="26">
                  <c:v>34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'980008'!$B$1019:$B$1045</c:f>
              <c:numCache>
                <c:formatCode>General</c:formatCode>
                <c:ptCount val="27"/>
                <c:pt idx="0">
                  <c:v>-12.065</c:v>
                </c:pt>
                <c:pt idx="1">
                  <c:v>-12.135</c:v>
                </c:pt>
                <c:pt idx="2">
                  <c:v>-12.185</c:v>
                </c:pt>
                <c:pt idx="3">
                  <c:v>-12.24</c:v>
                </c:pt>
                <c:pt idx="4">
                  <c:v>-12.3</c:v>
                </c:pt>
                <c:pt idx="5">
                  <c:v>-12.34</c:v>
                </c:pt>
                <c:pt idx="6">
                  <c:v>-12.404999999999999</c:v>
                </c:pt>
                <c:pt idx="7">
                  <c:v>-12.465</c:v>
                </c:pt>
                <c:pt idx="8">
                  <c:v>-12.515000000000001</c:v>
                </c:pt>
                <c:pt idx="9">
                  <c:v>-12.57</c:v>
                </c:pt>
                <c:pt idx="10">
                  <c:v>-12.63</c:v>
                </c:pt>
                <c:pt idx="11">
                  <c:v>-12.685</c:v>
                </c:pt>
                <c:pt idx="12">
                  <c:v>-12.734999999999999</c:v>
                </c:pt>
                <c:pt idx="13">
                  <c:v>-12.79</c:v>
                </c:pt>
                <c:pt idx="14">
                  <c:v>-12.86</c:v>
                </c:pt>
                <c:pt idx="15">
                  <c:v>-12.904999999999999</c:v>
                </c:pt>
                <c:pt idx="16">
                  <c:v>-12.96</c:v>
                </c:pt>
                <c:pt idx="17">
                  <c:v>-13.02</c:v>
                </c:pt>
                <c:pt idx="18">
                  <c:v>-13.07</c:v>
                </c:pt>
                <c:pt idx="19">
                  <c:v>-13.12</c:v>
                </c:pt>
                <c:pt idx="20">
                  <c:v>-13.185</c:v>
                </c:pt>
                <c:pt idx="21">
                  <c:v>-13.23</c:v>
                </c:pt>
                <c:pt idx="22">
                  <c:v>-13.285</c:v>
                </c:pt>
                <c:pt idx="23">
                  <c:v>-13.35</c:v>
                </c:pt>
                <c:pt idx="24">
                  <c:v>-13.4</c:v>
                </c:pt>
                <c:pt idx="25">
                  <c:v>-13.46</c:v>
                </c:pt>
                <c:pt idx="26">
                  <c:v>-13.515000000000001</c:v>
                </c:pt>
              </c:numCache>
            </c:numRef>
          </c:xVal>
          <c:yVal>
            <c:numRef>
              <c:f>'980008'!$F$1019:$F$1045</c:f>
              <c:numCache>
                <c:formatCode>General</c:formatCode>
                <c:ptCount val="27"/>
                <c:pt idx="0">
                  <c:v>173.74414548962042</c:v>
                </c:pt>
                <c:pt idx="1">
                  <c:v>173.74414548962042</c:v>
                </c:pt>
                <c:pt idx="2">
                  <c:v>173.74414548962042</c:v>
                </c:pt>
                <c:pt idx="3">
                  <c:v>173.74414548962042</c:v>
                </c:pt>
                <c:pt idx="4">
                  <c:v>173.74414548962042</c:v>
                </c:pt>
                <c:pt idx="5">
                  <c:v>173.5277602071576</c:v>
                </c:pt>
                <c:pt idx="6">
                  <c:v>167.36475601347433</c:v>
                </c:pt>
                <c:pt idx="7">
                  <c:v>154.13861991579475</c:v>
                </c:pt>
                <c:pt idx="8">
                  <c:v>137.58955312464124</c:v>
                </c:pt>
                <c:pt idx="9">
                  <c:v>113.58192860913135</c:v>
                </c:pt>
                <c:pt idx="10">
                  <c:v>82.871830966209785</c:v>
                </c:pt>
                <c:pt idx="11">
                  <c:v>59.894047456601243</c:v>
                </c:pt>
                <c:pt idx="12">
                  <c:v>44.281199761722135</c:v>
                </c:pt>
                <c:pt idx="13">
                  <c:v>32.910718342596084</c:v>
                </c:pt>
                <c:pt idx="14">
                  <c:v>27.232607211043689</c:v>
                </c:pt>
                <c:pt idx="15">
                  <c:v>27.203759708449841</c:v>
                </c:pt>
                <c:pt idx="16">
                  <c:v>27.203759708449841</c:v>
                </c:pt>
                <c:pt idx="17">
                  <c:v>27.203759708449841</c:v>
                </c:pt>
                <c:pt idx="18">
                  <c:v>27.203759708449841</c:v>
                </c:pt>
                <c:pt idx="19">
                  <c:v>27.203759708449841</c:v>
                </c:pt>
                <c:pt idx="20">
                  <c:v>27.203759708449841</c:v>
                </c:pt>
                <c:pt idx="21">
                  <c:v>27.203759708449841</c:v>
                </c:pt>
                <c:pt idx="22">
                  <c:v>27.203759708449841</c:v>
                </c:pt>
                <c:pt idx="23">
                  <c:v>27.203759708449841</c:v>
                </c:pt>
                <c:pt idx="24">
                  <c:v>27.203759708449841</c:v>
                </c:pt>
                <c:pt idx="25">
                  <c:v>27.203759708449841</c:v>
                </c:pt>
                <c:pt idx="26">
                  <c:v>27.203759708449841</c:v>
                </c:pt>
              </c:numCache>
            </c:numRef>
          </c:yVal>
        </c:ser>
        <c:axId val="107428480"/>
        <c:axId val="107430272"/>
      </c:scatterChart>
      <c:valAx>
        <c:axId val="107428480"/>
        <c:scaling>
          <c:orientation val="minMax"/>
        </c:scaling>
        <c:axPos val="b"/>
        <c:numFmt formatCode="General" sourceLinked="1"/>
        <c:tickLblPos val="nextTo"/>
        <c:crossAx val="107430272"/>
        <c:crosses val="autoZero"/>
        <c:crossBetween val="midCat"/>
      </c:valAx>
      <c:valAx>
        <c:axId val="107430272"/>
        <c:scaling>
          <c:orientation val="minMax"/>
        </c:scaling>
        <c:axPos val="l"/>
        <c:majorGridlines/>
        <c:numFmt formatCode="General" sourceLinked="1"/>
        <c:tickLblPos val="nextTo"/>
        <c:crossAx val="107428480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'980008'!$B$1063:$B$1089</c:f>
              <c:numCache>
                <c:formatCode>General</c:formatCode>
                <c:ptCount val="27"/>
                <c:pt idx="0">
                  <c:v>-12.055</c:v>
                </c:pt>
                <c:pt idx="1">
                  <c:v>-12.12</c:v>
                </c:pt>
                <c:pt idx="2">
                  <c:v>-12.175000000000001</c:v>
                </c:pt>
                <c:pt idx="3">
                  <c:v>-12.234999999999999</c:v>
                </c:pt>
                <c:pt idx="4">
                  <c:v>-12.29</c:v>
                </c:pt>
                <c:pt idx="5">
                  <c:v>-12.35</c:v>
                </c:pt>
                <c:pt idx="6">
                  <c:v>-12.4</c:v>
                </c:pt>
                <c:pt idx="7">
                  <c:v>-12.46</c:v>
                </c:pt>
                <c:pt idx="8">
                  <c:v>-12.515000000000001</c:v>
                </c:pt>
                <c:pt idx="9">
                  <c:v>-12.57</c:v>
                </c:pt>
                <c:pt idx="10">
                  <c:v>-12.625</c:v>
                </c:pt>
                <c:pt idx="11">
                  <c:v>-12.68</c:v>
                </c:pt>
                <c:pt idx="12">
                  <c:v>-12.734999999999999</c:v>
                </c:pt>
                <c:pt idx="13">
                  <c:v>-12.79</c:v>
                </c:pt>
                <c:pt idx="14">
                  <c:v>-12.845000000000001</c:v>
                </c:pt>
                <c:pt idx="15">
                  <c:v>-12.904999999999999</c:v>
                </c:pt>
                <c:pt idx="16">
                  <c:v>-12.96</c:v>
                </c:pt>
                <c:pt idx="17">
                  <c:v>-13.01</c:v>
                </c:pt>
                <c:pt idx="18">
                  <c:v>-13.065</c:v>
                </c:pt>
                <c:pt idx="19">
                  <c:v>-13.115</c:v>
                </c:pt>
                <c:pt idx="20">
                  <c:v>-13.175000000000001</c:v>
                </c:pt>
                <c:pt idx="21">
                  <c:v>-13.23</c:v>
                </c:pt>
                <c:pt idx="22">
                  <c:v>-13.285</c:v>
                </c:pt>
                <c:pt idx="23">
                  <c:v>-13.335000000000001</c:v>
                </c:pt>
                <c:pt idx="24">
                  <c:v>-13.395</c:v>
                </c:pt>
                <c:pt idx="25">
                  <c:v>-13.445</c:v>
                </c:pt>
                <c:pt idx="26">
                  <c:v>-13.5</c:v>
                </c:pt>
              </c:numCache>
            </c:numRef>
          </c:xVal>
          <c:yVal>
            <c:numRef>
              <c:f>'980008'!$E$1063:$E$1089</c:f>
              <c:numCache>
                <c:formatCode>General</c:formatCode>
                <c:ptCount val="27"/>
                <c:pt idx="0">
                  <c:v>159</c:v>
                </c:pt>
                <c:pt idx="1">
                  <c:v>135</c:v>
                </c:pt>
                <c:pt idx="2">
                  <c:v>165</c:v>
                </c:pt>
                <c:pt idx="3">
                  <c:v>157</c:v>
                </c:pt>
                <c:pt idx="4">
                  <c:v>172</c:v>
                </c:pt>
                <c:pt idx="5">
                  <c:v>156</c:v>
                </c:pt>
                <c:pt idx="6">
                  <c:v>198</c:v>
                </c:pt>
                <c:pt idx="7">
                  <c:v>174</c:v>
                </c:pt>
                <c:pt idx="8">
                  <c:v>173</c:v>
                </c:pt>
                <c:pt idx="9">
                  <c:v>156</c:v>
                </c:pt>
                <c:pt idx="10">
                  <c:v>157</c:v>
                </c:pt>
                <c:pt idx="11">
                  <c:v>127</c:v>
                </c:pt>
                <c:pt idx="12">
                  <c:v>90</c:v>
                </c:pt>
                <c:pt idx="13">
                  <c:v>73</c:v>
                </c:pt>
                <c:pt idx="14">
                  <c:v>59</c:v>
                </c:pt>
                <c:pt idx="15">
                  <c:v>33</c:v>
                </c:pt>
                <c:pt idx="16">
                  <c:v>32</c:v>
                </c:pt>
                <c:pt idx="17">
                  <c:v>21</c:v>
                </c:pt>
                <c:pt idx="18">
                  <c:v>28</c:v>
                </c:pt>
                <c:pt idx="19">
                  <c:v>27</c:v>
                </c:pt>
                <c:pt idx="20">
                  <c:v>23</c:v>
                </c:pt>
                <c:pt idx="21">
                  <c:v>20</c:v>
                </c:pt>
                <c:pt idx="22">
                  <c:v>40</c:v>
                </c:pt>
                <c:pt idx="23">
                  <c:v>29</c:v>
                </c:pt>
                <c:pt idx="24">
                  <c:v>31</c:v>
                </c:pt>
                <c:pt idx="25">
                  <c:v>46</c:v>
                </c:pt>
                <c:pt idx="26">
                  <c:v>27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'980008'!$B$1063:$B$1089</c:f>
              <c:numCache>
                <c:formatCode>General</c:formatCode>
                <c:ptCount val="27"/>
                <c:pt idx="0">
                  <c:v>-12.055</c:v>
                </c:pt>
                <c:pt idx="1">
                  <c:v>-12.12</c:v>
                </c:pt>
                <c:pt idx="2">
                  <c:v>-12.175000000000001</c:v>
                </c:pt>
                <c:pt idx="3">
                  <c:v>-12.234999999999999</c:v>
                </c:pt>
                <c:pt idx="4">
                  <c:v>-12.29</c:v>
                </c:pt>
                <c:pt idx="5">
                  <c:v>-12.35</c:v>
                </c:pt>
                <c:pt idx="6">
                  <c:v>-12.4</c:v>
                </c:pt>
                <c:pt idx="7">
                  <c:v>-12.46</c:v>
                </c:pt>
                <c:pt idx="8">
                  <c:v>-12.515000000000001</c:v>
                </c:pt>
                <c:pt idx="9">
                  <c:v>-12.57</c:v>
                </c:pt>
                <c:pt idx="10">
                  <c:v>-12.625</c:v>
                </c:pt>
                <c:pt idx="11">
                  <c:v>-12.68</c:v>
                </c:pt>
                <c:pt idx="12">
                  <c:v>-12.734999999999999</c:v>
                </c:pt>
                <c:pt idx="13">
                  <c:v>-12.79</c:v>
                </c:pt>
                <c:pt idx="14">
                  <c:v>-12.845000000000001</c:v>
                </c:pt>
                <c:pt idx="15">
                  <c:v>-12.904999999999999</c:v>
                </c:pt>
                <c:pt idx="16">
                  <c:v>-12.96</c:v>
                </c:pt>
                <c:pt idx="17">
                  <c:v>-13.01</c:v>
                </c:pt>
                <c:pt idx="18">
                  <c:v>-13.065</c:v>
                </c:pt>
                <c:pt idx="19">
                  <c:v>-13.115</c:v>
                </c:pt>
                <c:pt idx="20">
                  <c:v>-13.175000000000001</c:v>
                </c:pt>
                <c:pt idx="21">
                  <c:v>-13.23</c:v>
                </c:pt>
                <c:pt idx="22">
                  <c:v>-13.285</c:v>
                </c:pt>
                <c:pt idx="23">
                  <c:v>-13.335000000000001</c:v>
                </c:pt>
                <c:pt idx="24">
                  <c:v>-13.395</c:v>
                </c:pt>
                <c:pt idx="25">
                  <c:v>-13.445</c:v>
                </c:pt>
                <c:pt idx="26">
                  <c:v>-13.5</c:v>
                </c:pt>
              </c:numCache>
            </c:numRef>
          </c:xVal>
          <c:yVal>
            <c:numRef>
              <c:f>'980008'!$F$1063:$F$1089</c:f>
              <c:numCache>
                <c:formatCode>General</c:formatCode>
                <c:ptCount val="27"/>
                <c:pt idx="0">
                  <c:v>164.3300587760076</c:v>
                </c:pt>
                <c:pt idx="1">
                  <c:v>164.3300587760076</c:v>
                </c:pt>
                <c:pt idx="2">
                  <c:v>164.3300587760076</c:v>
                </c:pt>
                <c:pt idx="3">
                  <c:v>164.3300587760076</c:v>
                </c:pt>
                <c:pt idx="4">
                  <c:v>164.3300587760076</c:v>
                </c:pt>
                <c:pt idx="5">
                  <c:v>164.3300587760076</c:v>
                </c:pt>
                <c:pt idx="6">
                  <c:v>164.3300587760076</c:v>
                </c:pt>
                <c:pt idx="7">
                  <c:v>164.3300587760076</c:v>
                </c:pt>
                <c:pt idx="8">
                  <c:v>163.70861194316561</c:v>
                </c:pt>
                <c:pt idx="9">
                  <c:v>157.58848263253739</c:v>
                </c:pt>
                <c:pt idx="10">
                  <c:v>144.92964504911478</c:v>
                </c:pt>
                <c:pt idx="11">
                  <c:v>125.73209919289779</c:v>
                </c:pt>
                <c:pt idx="12">
                  <c:v>99.995845063886392</c:v>
                </c:pt>
                <c:pt idx="13">
                  <c:v>72.601076966145413</c:v>
                </c:pt>
                <c:pt idx="14">
                  <c:v>51.623931498390078</c:v>
                </c:pt>
                <c:pt idx="15">
                  <c:v>36.197142571960725</c:v>
                </c:pt>
                <c:pt idx="16">
                  <c:v>28.891841674594211</c:v>
                </c:pt>
                <c:pt idx="17">
                  <c:v>27.646269492918126</c:v>
                </c:pt>
                <c:pt idx="18">
                  <c:v>27.646269492918126</c:v>
                </c:pt>
                <c:pt idx="19">
                  <c:v>27.646269492918126</c:v>
                </c:pt>
                <c:pt idx="20">
                  <c:v>27.646269492918126</c:v>
                </c:pt>
                <c:pt idx="21">
                  <c:v>27.646269492918126</c:v>
                </c:pt>
                <c:pt idx="22">
                  <c:v>27.646269492918126</c:v>
                </c:pt>
                <c:pt idx="23">
                  <c:v>27.646269492918126</c:v>
                </c:pt>
                <c:pt idx="24">
                  <c:v>27.646269492918126</c:v>
                </c:pt>
                <c:pt idx="25">
                  <c:v>27.646269492918126</c:v>
                </c:pt>
                <c:pt idx="26">
                  <c:v>27.646269492918126</c:v>
                </c:pt>
              </c:numCache>
            </c:numRef>
          </c:yVal>
        </c:ser>
        <c:axId val="107462656"/>
        <c:axId val="107464192"/>
      </c:scatterChart>
      <c:valAx>
        <c:axId val="107462656"/>
        <c:scaling>
          <c:orientation val="minMax"/>
        </c:scaling>
        <c:axPos val="b"/>
        <c:numFmt formatCode="General" sourceLinked="1"/>
        <c:tickLblPos val="nextTo"/>
        <c:crossAx val="107464192"/>
        <c:crosses val="autoZero"/>
        <c:crossBetween val="midCat"/>
      </c:valAx>
      <c:valAx>
        <c:axId val="107464192"/>
        <c:scaling>
          <c:orientation val="minMax"/>
        </c:scaling>
        <c:axPos val="l"/>
        <c:majorGridlines/>
        <c:numFmt formatCode="General" sourceLinked="1"/>
        <c:tickLblPos val="nextTo"/>
        <c:crossAx val="107462656"/>
        <c:crosses val="autoZero"/>
        <c:crossBetween val="midCat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'980008'!$B$1107:$B$1133</c:f>
              <c:numCache>
                <c:formatCode>General</c:formatCode>
                <c:ptCount val="27"/>
                <c:pt idx="0">
                  <c:v>-12.2</c:v>
                </c:pt>
                <c:pt idx="1">
                  <c:v>-12.27</c:v>
                </c:pt>
                <c:pt idx="2">
                  <c:v>-12.324999999999999</c:v>
                </c:pt>
                <c:pt idx="3">
                  <c:v>-12.385</c:v>
                </c:pt>
                <c:pt idx="4">
                  <c:v>-12.44</c:v>
                </c:pt>
                <c:pt idx="5">
                  <c:v>-12.494999999999999</c:v>
                </c:pt>
                <c:pt idx="6">
                  <c:v>-12.545</c:v>
                </c:pt>
                <c:pt idx="7">
                  <c:v>-12.605</c:v>
                </c:pt>
                <c:pt idx="8">
                  <c:v>-12.654999999999999</c:v>
                </c:pt>
                <c:pt idx="9">
                  <c:v>-12.71</c:v>
                </c:pt>
                <c:pt idx="10">
                  <c:v>-12.78</c:v>
                </c:pt>
                <c:pt idx="11">
                  <c:v>-12.83</c:v>
                </c:pt>
                <c:pt idx="12">
                  <c:v>-12.88</c:v>
                </c:pt>
                <c:pt idx="13">
                  <c:v>-12.94</c:v>
                </c:pt>
                <c:pt idx="14">
                  <c:v>-12.99</c:v>
                </c:pt>
                <c:pt idx="15">
                  <c:v>-13.04</c:v>
                </c:pt>
                <c:pt idx="16">
                  <c:v>-13.105</c:v>
                </c:pt>
                <c:pt idx="17">
                  <c:v>-13.16</c:v>
                </c:pt>
                <c:pt idx="18">
                  <c:v>-13.205</c:v>
                </c:pt>
                <c:pt idx="19">
                  <c:v>-13.27</c:v>
                </c:pt>
                <c:pt idx="20">
                  <c:v>-13.32</c:v>
                </c:pt>
                <c:pt idx="21">
                  <c:v>-13.37</c:v>
                </c:pt>
                <c:pt idx="22">
                  <c:v>-13.435</c:v>
                </c:pt>
                <c:pt idx="23">
                  <c:v>-13.484999999999999</c:v>
                </c:pt>
                <c:pt idx="24">
                  <c:v>-13.545</c:v>
                </c:pt>
                <c:pt idx="25">
                  <c:v>-13.6</c:v>
                </c:pt>
                <c:pt idx="26">
                  <c:v>-13.65</c:v>
                </c:pt>
              </c:numCache>
            </c:numRef>
          </c:xVal>
          <c:yVal>
            <c:numRef>
              <c:f>'980008'!$E$1107:$E$1133</c:f>
              <c:numCache>
                <c:formatCode>General</c:formatCode>
                <c:ptCount val="27"/>
                <c:pt idx="0">
                  <c:v>136</c:v>
                </c:pt>
                <c:pt idx="1">
                  <c:v>165</c:v>
                </c:pt>
                <c:pt idx="2">
                  <c:v>154</c:v>
                </c:pt>
                <c:pt idx="3">
                  <c:v>187</c:v>
                </c:pt>
                <c:pt idx="4">
                  <c:v>175</c:v>
                </c:pt>
                <c:pt idx="5">
                  <c:v>162</c:v>
                </c:pt>
                <c:pt idx="6">
                  <c:v>169</c:v>
                </c:pt>
                <c:pt idx="7">
                  <c:v>170</c:v>
                </c:pt>
                <c:pt idx="8">
                  <c:v>159</c:v>
                </c:pt>
                <c:pt idx="9">
                  <c:v>146</c:v>
                </c:pt>
                <c:pt idx="10">
                  <c:v>135</c:v>
                </c:pt>
                <c:pt idx="11">
                  <c:v>102</c:v>
                </c:pt>
                <c:pt idx="12">
                  <c:v>100</c:v>
                </c:pt>
                <c:pt idx="13">
                  <c:v>54</c:v>
                </c:pt>
                <c:pt idx="14">
                  <c:v>49</c:v>
                </c:pt>
                <c:pt idx="15">
                  <c:v>48</c:v>
                </c:pt>
                <c:pt idx="16">
                  <c:v>36</c:v>
                </c:pt>
                <c:pt idx="17">
                  <c:v>34</c:v>
                </c:pt>
                <c:pt idx="18">
                  <c:v>34</c:v>
                </c:pt>
                <c:pt idx="19">
                  <c:v>18</c:v>
                </c:pt>
                <c:pt idx="20">
                  <c:v>32</c:v>
                </c:pt>
                <c:pt idx="21">
                  <c:v>32</c:v>
                </c:pt>
                <c:pt idx="22">
                  <c:v>27</c:v>
                </c:pt>
                <c:pt idx="23">
                  <c:v>26</c:v>
                </c:pt>
                <c:pt idx="24">
                  <c:v>24</c:v>
                </c:pt>
                <c:pt idx="25">
                  <c:v>33</c:v>
                </c:pt>
                <c:pt idx="26">
                  <c:v>29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'980008'!$B$1107:$B$1133</c:f>
              <c:numCache>
                <c:formatCode>General</c:formatCode>
                <c:ptCount val="27"/>
                <c:pt idx="0">
                  <c:v>-12.2</c:v>
                </c:pt>
                <c:pt idx="1">
                  <c:v>-12.27</c:v>
                </c:pt>
                <c:pt idx="2">
                  <c:v>-12.324999999999999</c:v>
                </c:pt>
                <c:pt idx="3">
                  <c:v>-12.385</c:v>
                </c:pt>
                <c:pt idx="4">
                  <c:v>-12.44</c:v>
                </c:pt>
                <c:pt idx="5">
                  <c:v>-12.494999999999999</c:v>
                </c:pt>
                <c:pt idx="6">
                  <c:v>-12.545</c:v>
                </c:pt>
                <c:pt idx="7">
                  <c:v>-12.605</c:v>
                </c:pt>
                <c:pt idx="8">
                  <c:v>-12.654999999999999</c:v>
                </c:pt>
                <c:pt idx="9">
                  <c:v>-12.71</c:v>
                </c:pt>
                <c:pt idx="10">
                  <c:v>-12.78</c:v>
                </c:pt>
                <c:pt idx="11">
                  <c:v>-12.83</c:v>
                </c:pt>
                <c:pt idx="12">
                  <c:v>-12.88</c:v>
                </c:pt>
                <c:pt idx="13">
                  <c:v>-12.94</c:v>
                </c:pt>
                <c:pt idx="14">
                  <c:v>-12.99</c:v>
                </c:pt>
                <c:pt idx="15">
                  <c:v>-13.04</c:v>
                </c:pt>
                <c:pt idx="16">
                  <c:v>-13.105</c:v>
                </c:pt>
                <c:pt idx="17">
                  <c:v>-13.16</c:v>
                </c:pt>
                <c:pt idx="18">
                  <c:v>-13.205</c:v>
                </c:pt>
                <c:pt idx="19">
                  <c:v>-13.27</c:v>
                </c:pt>
                <c:pt idx="20">
                  <c:v>-13.32</c:v>
                </c:pt>
                <c:pt idx="21">
                  <c:v>-13.37</c:v>
                </c:pt>
                <c:pt idx="22">
                  <c:v>-13.435</c:v>
                </c:pt>
                <c:pt idx="23">
                  <c:v>-13.484999999999999</c:v>
                </c:pt>
                <c:pt idx="24">
                  <c:v>-13.545</c:v>
                </c:pt>
                <c:pt idx="25">
                  <c:v>-13.6</c:v>
                </c:pt>
                <c:pt idx="26">
                  <c:v>-13.65</c:v>
                </c:pt>
              </c:numCache>
            </c:numRef>
          </c:xVal>
          <c:yVal>
            <c:numRef>
              <c:f>'980008'!$F$1107:$F$1133</c:f>
              <c:numCache>
                <c:formatCode>General</c:formatCode>
                <c:ptCount val="27"/>
                <c:pt idx="0">
                  <c:v>163.95067842845773</c:v>
                </c:pt>
                <c:pt idx="1">
                  <c:v>163.95067842845773</c:v>
                </c:pt>
                <c:pt idx="2">
                  <c:v>163.95067842845773</c:v>
                </c:pt>
                <c:pt idx="3">
                  <c:v>163.95067842845773</c:v>
                </c:pt>
                <c:pt idx="4">
                  <c:v>163.95067842845773</c:v>
                </c:pt>
                <c:pt idx="5">
                  <c:v>163.95067842845773</c:v>
                </c:pt>
                <c:pt idx="6">
                  <c:v>163.95067842845773</c:v>
                </c:pt>
                <c:pt idx="7">
                  <c:v>161.80202622415464</c:v>
                </c:pt>
                <c:pt idx="8">
                  <c:v>156.19832015167771</c:v>
                </c:pt>
                <c:pt idx="9">
                  <c:v>146.0185786577423</c:v>
                </c:pt>
                <c:pt idx="10">
                  <c:v>126.97820340150662</c:v>
                </c:pt>
                <c:pt idx="11">
                  <c:v>109.20581607384653</c:v>
                </c:pt>
                <c:pt idx="12">
                  <c:v>88.411813362705757</c:v>
                </c:pt>
                <c:pt idx="13">
                  <c:v>66.349134825814161</c:v>
                </c:pt>
                <c:pt idx="14">
                  <c:v>51.788012058604181</c:v>
                </c:pt>
                <c:pt idx="15">
                  <c:v>40.703655364303998</c:v>
                </c:pt>
                <c:pt idx="16">
                  <c:v>31.491756940712772</c:v>
                </c:pt>
                <c:pt idx="17">
                  <c:v>28.286404875453069</c:v>
                </c:pt>
                <c:pt idx="18">
                  <c:v>28.14209358801012</c:v>
                </c:pt>
                <c:pt idx="19">
                  <c:v>28.14209358801012</c:v>
                </c:pt>
                <c:pt idx="20">
                  <c:v>28.14209358801012</c:v>
                </c:pt>
                <c:pt idx="21">
                  <c:v>28.14209358801012</c:v>
                </c:pt>
                <c:pt idx="22">
                  <c:v>28.14209358801012</c:v>
                </c:pt>
                <c:pt idx="23">
                  <c:v>28.14209358801012</c:v>
                </c:pt>
                <c:pt idx="24">
                  <c:v>28.14209358801012</c:v>
                </c:pt>
                <c:pt idx="25">
                  <c:v>28.14209358801012</c:v>
                </c:pt>
                <c:pt idx="26">
                  <c:v>28.14209358801012</c:v>
                </c:pt>
              </c:numCache>
            </c:numRef>
          </c:yVal>
        </c:ser>
        <c:axId val="107480192"/>
        <c:axId val="107481728"/>
      </c:scatterChart>
      <c:valAx>
        <c:axId val="107480192"/>
        <c:scaling>
          <c:orientation val="minMax"/>
        </c:scaling>
        <c:axPos val="b"/>
        <c:numFmt formatCode="General" sourceLinked="1"/>
        <c:tickLblPos val="nextTo"/>
        <c:crossAx val="107481728"/>
        <c:crosses val="autoZero"/>
        <c:crossBetween val="midCat"/>
      </c:valAx>
      <c:valAx>
        <c:axId val="107481728"/>
        <c:scaling>
          <c:orientation val="minMax"/>
        </c:scaling>
        <c:axPos val="l"/>
        <c:majorGridlines/>
        <c:numFmt formatCode="General" sourceLinked="1"/>
        <c:tickLblPos val="nextTo"/>
        <c:crossAx val="107480192"/>
        <c:crosses val="autoZero"/>
        <c:crossBetween val="midCat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'980008'!$B$1151:$B$1177</c:f>
              <c:numCache>
                <c:formatCode>General</c:formatCode>
                <c:ptCount val="27"/>
                <c:pt idx="0">
                  <c:v>-12.35</c:v>
                </c:pt>
                <c:pt idx="1">
                  <c:v>-12.42</c:v>
                </c:pt>
                <c:pt idx="2">
                  <c:v>-12.475</c:v>
                </c:pt>
                <c:pt idx="3">
                  <c:v>-12.53</c:v>
                </c:pt>
                <c:pt idx="4">
                  <c:v>-12.585000000000001</c:v>
                </c:pt>
                <c:pt idx="5">
                  <c:v>-12.645</c:v>
                </c:pt>
                <c:pt idx="6">
                  <c:v>-12.695</c:v>
                </c:pt>
                <c:pt idx="7">
                  <c:v>-12.755000000000001</c:v>
                </c:pt>
                <c:pt idx="8">
                  <c:v>-12.805</c:v>
                </c:pt>
                <c:pt idx="9">
                  <c:v>-12.86</c:v>
                </c:pt>
                <c:pt idx="10">
                  <c:v>-12.914999999999999</c:v>
                </c:pt>
                <c:pt idx="11">
                  <c:v>-12.98</c:v>
                </c:pt>
                <c:pt idx="12">
                  <c:v>-13.025</c:v>
                </c:pt>
                <c:pt idx="13">
                  <c:v>-13.085000000000001</c:v>
                </c:pt>
                <c:pt idx="14">
                  <c:v>-13.145</c:v>
                </c:pt>
                <c:pt idx="15">
                  <c:v>-13.195</c:v>
                </c:pt>
                <c:pt idx="16">
                  <c:v>-13.244999999999999</c:v>
                </c:pt>
                <c:pt idx="17">
                  <c:v>-13.305</c:v>
                </c:pt>
                <c:pt idx="18">
                  <c:v>-13.355</c:v>
                </c:pt>
                <c:pt idx="19">
                  <c:v>-13.41</c:v>
                </c:pt>
                <c:pt idx="20">
                  <c:v>-13.47</c:v>
                </c:pt>
                <c:pt idx="21">
                  <c:v>-13.52</c:v>
                </c:pt>
                <c:pt idx="22">
                  <c:v>-13.57</c:v>
                </c:pt>
                <c:pt idx="23">
                  <c:v>-13.645</c:v>
                </c:pt>
                <c:pt idx="24">
                  <c:v>-13.69</c:v>
                </c:pt>
                <c:pt idx="25">
                  <c:v>-13.744999999999999</c:v>
                </c:pt>
                <c:pt idx="26">
                  <c:v>-13.8</c:v>
                </c:pt>
              </c:numCache>
            </c:numRef>
          </c:xVal>
          <c:yVal>
            <c:numRef>
              <c:f>'980008'!$E$1151:$E$1177</c:f>
              <c:numCache>
                <c:formatCode>General</c:formatCode>
                <c:ptCount val="27"/>
                <c:pt idx="0">
                  <c:v>153</c:v>
                </c:pt>
                <c:pt idx="1">
                  <c:v>175</c:v>
                </c:pt>
                <c:pt idx="2">
                  <c:v>207</c:v>
                </c:pt>
                <c:pt idx="3">
                  <c:v>175</c:v>
                </c:pt>
                <c:pt idx="4">
                  <c:v>195</c:v>
                </c:pt>
                <c:pt idx="5">
                  <c:v>156</c:v>
                </c:pt>
                <c:pt idx="6">
                  <c:v>178</c:v>
                </c:pt>
                <c:pt idx="7">
                  <c:v>157</c:v>
                </c:pt>
                <c:pt idx="8">
                  <c:v>114</c:v>
                </c:pt>
                <c:pt idx="9">
                  <c:v>141</c:v>
                </c:pt>
                <c:pt idx="10">
                  <c:v>123</c:v>
                </c:pt>
                <c:pt idx="11">
                  <c:v>78</c:v>
                </c:pt>
                <c:pt idx="12">
                  <c:v>59</c:v>
                </c:pt>
                <c:pt idx="13">
                  <c:v>33</c:v>
                </c:pt>
                <c:pt idx="14">
                  <c:v>45</c:v>
                </c:pt>
                <c:pt idx="15">
                  <c:v>26</c:v>
                </c:pt>
                <c:pt idx="16">
                  <c:v>21</c:v>
                </c:pt>
                <c:pt idx="17">
                  <c:v>31</c:v>
                </c:pt>
                <c:pt idx="18">
                  <c:v>31</c:v>
                </c:pt>
                <c:pt idx="19">
                  <c:v>33</c:v>
                </c:pt>
                <c:pt idx="20">
                  <c:v>26</c:v>
                </c:pt>
                <c:pt idx="21">
                  <c:v>30</c:v>
                </c:pt>
                <c:pt idx="22">
                  <c:v>35</c:v>
                </c:pt>
                <c:pt idx="23">
                  <c:v>31</c:v>
                </c:pt>
                <c:pt idx="24">
                  <c:v>26</c:v>
                </c:pt>
                <c:pt idx="25">
                  <c:v>25</c:v>
                </c:pt>
                <c:pt idx="26">
                  <c:v>18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'980008'!$B$1151:$B$1177</c:f>
              <c:numCache>
                <c:formatCode>General</c:formatCode>
                <c:ptCount val="27"/>
                <c:pt idx="0">
                  <c:v>-12.35</c:v>
                </c:pt>
                <c:pt idx="1">
                  <c:v>-12.42</c:v>
                </c:pt>
                <c:pt idx="2">
                  <c:v>-12.475</c:v>
                </c:pt>
                <c:pt idx="3">
                  <c:v>-12.53</c:v>
                </c:pt>
                <c:pt idx="4">
                  <c:v>-12.585000000000001</c:v>
                </c:pt>
                <c:pt idx="5">
                  <c:v>-12.645</c:v>
                </c:pt>
                <c:pt idx="6">
                  <c:v>-12.695</c:v>
                </c:pt>
                <c:pt idx="7">
                  <c:v>-12.755000000000001</c:v>
                </c:pt>
                <c:pt idx="8">
                  <c:v>-12.805</c:v>
                </c:pt>
                <c:pt idx="9">
                  <c:v>-12.86</c:v>
                </c:pt>
                <c:pt idx="10">
                  <c:v>-12.914999999999999</c:v>
                </c:pt>
                <c:pt idx="11">
                  <c:v>-12.98</c:v>
                </c:pt>
                <c:pt idx="12">
                  <c:v>-13.025</c:v>
                </c:pt>
                <c:pt idx="13">
                  <c:v>-13.085000000000001</c:v>
                </c:pt>
                <c:pt idx="14">
                  <c:v>-13.145</c:v>
                </c:pt>
                <c:pt idx="15">
                  <c:v>-13.195</c:v>
                </c:pt>
                <c:pt idx="16">
                  <c:v>-13.244999999999999</c:v>
                </c:pt>
                <c:pt idx="17">
                  <c:v>-13.305</c:v>
                </c:pt>
                <c:pt idx="18">
                  <c:v>-13.355</c:v>
                </c:pt>
                <c:pt idx="19">
                  <c:v>-13.41</c:v>
                </c:pt>
                <c:pt idx="20">
                  <c:v>-13.47</c:v>
                </c:pt>
                <c:pt idx="21">
                  <c:v>-13.52</c:v>
                </c:pt>
                <c:pt idx="22">
                  <c:v>-13.57</c:v>
                </c:pt>
                <c:pt idx="23">
                  <c:v>-13.645</c:v>
                </c:pt>
                <c:pt idx="24">
                  <c:v>-13.69</c:v>
                </c:pt>
                <c:pt idx="25">
                  <c:v>-13.744999999999999</c:v>
                </c:pt>
                <c:pt idx="26">
                  <c:v>-13.8</c:v>
                </c:pt>
              </c:numCache>
            </c:numRef>
          </c:xVal>
          <c:yVal>
            <c:numRef>
              <c:f>'980008'!$F$1151:$F$1177</c:f>
              <c:numCache>
                <c:formatCode>General</c:formatCode>
                <c:ptCount val="27"/>
                <c:pt idx="0">
                  <c:v>174.7470782283402</c:v>
                </c:pt>
                <c:pt idx="1">
                  <c:v>174.7470782283402</c:v>
                </c:pt>
                <c:pt idx="2">
                  <c:v>174.7470782283402</c:v>
                </c:pt>
                <c:pt idx="3">
                  <c:v>174.7470782283402</c:v>
                </c:pt>
                <c:pt idx="4">
                  <c:v>174.7470782283402</c:v>
                </c:pt>
                <c:pt idx="5">
                  <c:v>172.99166971109852</c:v>
                </c:pt>
                <c:pt idx="6">
                  <c:v>167.70703464443307</c:v>
                </c:pt>
                <c:pt idx="7">
                  <c:v>156.7068776120708</c:v>
                </c:pt>
                <c:pt idx="8">
                  <c:v>143.65791762479958</c:v>
                </c:pt>
                <c:pt idx="9">
                  <c:v>125.22779105548294</c:v>
                </c:pt>
                <c:pt idx="10">
                  <c:v>102.52728577983301</c:v>
                </c:pt>
                <c:pt idx="11">
                  <c:v>75.454046059960802</c:v>
                </c:pt>
                <c:pt idx="12">
                  <c:v>60.189673509598123</c:v>
                </c:pt>
                <c:pt idx="13">
                  <c:v>44.284017412128158</c:v>
                </c:pt>
                <c:pt idx="14">
                  <c:v>33.460464899055211</c:v>
                </c:pt>
                <c:pt idx="15">
                  <c:v>28.323000265130496</c:v>
                </c:pt>
                <c:pt idx="16">
                  <c:v>26.711309057179871</c:v>
                </c:pt>
                <c:pt idx="17">
                  <c:v>26.711309057179871</c:v>
                </c:pt>
                <c:pt idx="18">
                  <c:v>26.711309057179871</c:v>
                </c:pt>
                <c:pt idx="19">
                  <c:v>26.711309057179871</c:v>
                </c:pt>
                <c:pt idx="20">
                  <c:v>26.711309057179871</c:v>
                </c:pt>
                <c:pt idx="21">
                  <c:v>26.711309057179871</c:v>
                </c:pt>
                <c:pt idx="22">
                  <c:v>26.711309057179871</c:v>
                </c:pt>
                <c:pt idx="23">
                  <c:v>26.711309057179871</c:v>
                </c:pt>
                <c:pt idx="24">
                  <c:v>26.711309057179871</c:v>
                </c:pt>
                <c:pt idx="25">
                  <c:v>26.711309057179871</c:v>
                </c:pt>
                <c:pt idx="26">
                  <c:v>26.711309057179871</c:v>
                </c:pt>
              </c:numCache>
            </c:numRef>
          </c:yVal>
        </c:ser>
        <c:axId val="107518208"/>
        <c:axId val="107524096"/>
      </c:scatterChart>
      <c:valAx>
        <c:axId val="107518208"/>
        <c:scaling>
          <c:orientation val="minMax"/>
        </c:scaling>
        <c:axPos val="b"/>
        <c:numFmt formatCode="General" sourceLinked="1"/>
        <c:tickLblPos val="nextTo"/>
        <c:crossAx val="107524096"/>
        <c:crosses val="autoZero"/>
        <c:crossBetween val="midCat"/>
      </c:valAx>
      <c:valAx>
        <c:axId val="107524096"/>
        <c:scaling>
          <c:orientation val="minMax"/>
        </c:scaling>
        <c:axPos val="l"/>
        <c:majorGridlines/>
        <c:numFmt formatCode="General" sourceLinked="1"/>
        <c:tickLblPos val="nextTo"/>
        <c:crossAx val="107518208"/>
        <c:crosses val="autoZero"/>
        <c:crossBetween val="midCat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'980008'!$B$1195:$B$1221</c:f>
              <c:numCache>
                <c:formatCode>General</c:formatCode>
                <c:ptCount val="27"/>
                <c:pt idx="0">
                  <c:v>-12.4</c:v>
                </c:pt>
                <c:pt idx="1">
                  <c:v>-12.475</c:v>
                </c:pt>
                <c:pt idx="2">
                  <c:v>-12.525</c:v>
                </c:pt>
                <c:pt idx="3">
                  <c:v>-12.585000000000001</c:v>
                </c:pt>
                <c:pt idx="4">
                  <c:v>-12.64</c:v>
                </c:pt>
                <c:pt idx="5">
                  <c:v>-12.69</c:v>
                </c:pt>
                <c:pt idx="6">
                  <c:v>-12.744999999999999</c:v>
                </c:pt>
                <c:pt idx="7">
                  <c:v>-12.81</c:v>
                </c:pt>
                <c:pt idx="8">
                  <c:v>-12.855</c:v>
                </c:pt>
                <c:pt idx="9">
                  <c:v>-12.91</c:v>
                </c:pt>
                <c:pt idx="10">
                  <c:v>-12.975</c:v>
                </c:pt>
                <c:pt idx="11">
                  <c:v>-13.025</c:v>
                </c:pt>
                <c:pt idx="12">
                  <c:v>-13.07</c:v>
                </c:pt>
                <c:pt idx="13">
                  <c:v>-13.14</c:v>
                </c:pt>
                <c:pt idx="14">
                  <c:v>-13.19</c:v>
                </c:pt>
                <c:pt idx="15">
                  <c:v>-13.24</c:v>
                </c:pt>
                <c:pt idx="16">
                  <c:v>-13.3</c:v>
                </c:pt>
                <c:pt idx="17">
                  <c:v>-13.36</c:v>
                </c:pt>
                <c:pt idx="18">
                  <c:v>-13.4</c:v>
                </c:pt>
                <c:pt idx="19">
                  <c:v>-13.46</c:v>
                </c:pt>
                <c:pt idx="20">
                  <c:v>-13.525</c:v>
                </c:pt>
                <c:pt idx="21">
                  <c:v>-13.57</c:v>
                </c:pt>
                <c:pt idx="22">
                  <c:v>-13.625</c:v>
                </c:pt>
                <c:pt idx="23">
                  <c:v>-13.685</c:v>
                </c:pt>
                <c:pt idx="24">
                  <c:v>-13.74</c:v>
                </c:pt>
                <c:pt idx="25">
                  <c:v>-13.795</c:v>
                </c:pt>
                <c:pt idx="26">
                  <c:v>-13.85</c:v>
                </c:pt>
              </c:numCache>
            </c:numRef>
          </c:xVal>
          <c:yVal>
            <c:numRef>
              <c:f>'980008'!$E$1195:$E$1221</c:f>
              <c:numCache>
                <c:formatCode>General</c:formatCode>
                <c:ptCount val="27"/>
                <c:pt idx="0">
                  <c:v>149</c:v>
                </c:pt>
                <c:pt idx="1">
                  <c:v>176</c:v>
                </c:pt>
                <c:pt idx="2">
                  <c:v>184</c:v>
                </c:pt>
                <c:pt idx="3">
                  <c:v>173</c:v>
                </c:pt>
                <c:pt idx="4">
                  <c:v>202</c:v>
                </c:pt>
                <c:pt idx="5">
                  <c:v>193</c:v>
                </c:pt>
                <c:pt idx="6">
                  <c:v>194</c:v>
                </c:pt>
                <c:pt idx="7">
                  <c:v>190</c:v>
                </c:pt>
                <c:pt idx="8">
                  <c:v>154</c:v>
                </c:pt>
                <c:pt idx="9">
                  <c:v>147</c:v>
                </c:pt>
                <c:pt idx="10">
                  <c:v>108</c:v>
                </c:pt>
                <c:pt idx="11">
                  <c:v>106</c:v>
                </c:pt>
                <c:pt idx="12">
                  <c:v>72</c:v>
                </c:pt>
                <c:pt idx="13">
                  <c:v>48</c:v>
                </c:pt>
                <c:pt idx="14">
                  <c:v>39</c:v>
                </c:pt>
                <c:pt idx="15">
                  <c:v>32</c:v>
                </c:pt>
                <c:pt idx="16">
                  <c:v>27</c:v>
                </c:pt>
                <c:pt idx="17">
                  <c:v>27</c:v>
                </c:pt>
                <c:pt idx="18">
                  <c:v>26</c:v>
                </c:pt>
                <c:pt idx="19">
                  <c:v>31</c:v>
                </c:pt>
                <c:pt idx="20">
                  <c:v>33</c:v>
                </c:pt>
                <c:pt idx="21">
                  <c:v>27</c:v>
                </c:pt>
                <c:pt idx="22">
                  <c:v>18</c:v>
                </c:pt>
                <c:pt idx="23">
                  <c:v>28</c:v>
                </c:pt>
                <c:pt idx="24">
                  <c:v>24</c:v>
                </c:pt>
                <c:pt idx="25">
                  <c:v>28</c:v>
                </c:pt>
                <c:pt idx="26">
                  <c:v>21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'980008'!$B$1195:$B$1221</c:f>
              <c:numCache>
                <c:formatCode>General</c:formatCode>
                <c:ptCount val="27"/>
                <c:pt idx="0">
                  <c:v>-12.4</c:v>
                </c:pt>
                <c:pt idx="1">
                  <c:v>-12.475</c:v>
                </c:pt>
                <c:pt idx="2">
                  <c:v>-12.525</c:v>
                </c:pt>
                <c:pt idx="3">
                  <c:v>-12.585000000000001</c:v>
                </c:pt>
                <c:pt idx="4">
                  <c:v>-12.64</c:v>
                </c:pt>
                <c:pt idx="5">
                  <c:v>-12.69</c:v>
                </c:pt>
                <c:pt idx="6">
                  <c:v>-12.744999999999999</c:v>
                </c:pt>
                <c:pt idx="7">
                  <c:v>-12.81</c:v>
                </c:pt>
                <c:pt idx="8">
                  <c:v>-12.855</c:v>
                </c:pt>
                <c:pt idx="9">
                  <c:v>-12.91</c:v>
                </c:pt>
                <c:pt idx="10">
                  <c:v>-12.975</c:v>
                </c:pt>
                <c:pt idx="11">
                  <c:v>-13.025</c:v>
                </c:pt>
                <c:pt idx="12">
                  <c:v>-13.07</c:v>
                </c:pt>
                <c:pt idx="13">
                  <c:v>-13.14</c:v>
                </c:pt>
                <c:pt idx="14">
                  <c:v>-13.19</c:v>
                </c:pt>
                <c:pt idx="15">
                  <c:v>-13.24</c:v>
                </c:pt>
                <c:pt idx="16">
                  <c:v>-13.3</c:v>
                </c:pt>
                <c:pt idx="17">
                  <c:v>-13.36</c:v>
                </c:pt>
                <c:pt idx="18">
                  <c:v>-13.4</c:v>
                </c:pt>
                <c:pt idx="19">
                  <c:v>-13.46</c:v>
                </c:pt>
                <c:pt idx="20">
                  <c:v>-13.525</c:v>
                </c:pt>
                <c:pt idx="21">
                  <c:v>-13.57</c:v>
                </c:pt>
                <c:pt idx="22">
                  <c:v>-13.625</c:v>
                </c:pt>
                <c:pt idx="23">
                  <c:v>-13.685</c:v>
                </c:pt>
                <c:pt idx="24">
                  <c:v>-13.74</c:v>
                </c:pt>
                <c:pt idx="25">
                  <c:v>-13.795</c:v>
                </c:pt>
                <c:pt idx="26">
                  <c:v>-13.85</c:v>
                </c:pt>
              </c:numCache>
            </c:numRef>
          </c:xVal>
          <c:yVal>
            <c:numRef>
              <c:f>'980008'!$F$1195:$F$1221</c:f>
              <c:numCache>
                <c:formatCode>General</c:formatCode>
                <c:ptCount val="27"/>
                <c:pt idx="0">
                  <c:v>180.61005766158857</c:v>
                </c:pt>
                <c:pt idx="1">
                  <c:v>180.61005766158857</c:v>
                </c:pt>
                <c:pt idx="2">
                  <c:v>180.61005766158857</c:v>
                </c:pt>
                <c:pt idx="3">
                  <c:v>180.61005766158857</c:v>
                </c:pt>
                <c:pt idx="4">
                  <c:v>180.61005766158857</c:v>
                </c:pt>
                <c:pt idx="5">
                  <c:v>180.61005766158857</c:v>
                </c:pt>
                <c:pt idx="6">
                  <c:v>179.44229315626632</c:v>
                </c:pt>
                <c:pt idx="7">
                  <c:v>171.69875006636082</c:v>
                </c:pt>
                <c:pt idx="8">
                  <c:v>162.08808786521629</c:v>
                </c:pt>
                <c:pt idx="9">
                  <c:v>145.61978100349873</c:v>
                </c:pt>
                <c:pt idx="10">
                  <c:v>119.46066431168349</c:v>
                </c:pt>
                <c:pt idx="11">
                  <c:v>94.874548292034262</c:v>
                </c:pt>
                <c:pt idx="12">
                  <c:v>74.692794698309058</c:v>
                </c:pt>
                <c:pt idx="13">
                  <c:v>50.210161718576735</c:v>
                </c:pt>
                <c:pt idx="14">
                  <c:v>37.873776132189633</c:v>
                </c:pt>
                <c:pt idx="15">
                  <c:v>29.830065045081874</c:v>
                </c:pt>
                <c:pt idx="16">
                  <c:v>25.843942079601973</c:v>
                </c:pt>
                <c:pt idx="17">
                  <c:v>25.779091906461108</c:v>
                </c:pt>
                <c:pt idx="18">
                  <c:v>25.779091906461108</c:v>
                </c:pt>
                <c:pt idx="19">
                  <c:v>25.779091906461108</c:v>
                </c:pt>
                <c:pt idx="20">
                  <c:v>25.779091906461108</c:v>
                </c:pt>
                <c:pt idx="21">
                  <c:v>25.779091906461108</c:v>
                </c:pt>
                <c:pt idx="22">
                  <c:v>25.779091906461108</c:v>
                </c:pt>
                <c:pt idx="23">
                  <c:v>25.779091906461108</c:v>
                </c:pt>
                <c:pt idx="24">
                  <c:v>25.779091906461108</c:v>
                </c:pt>
                <c:pt idx="25">
                  <c:v>25.779091906461108</c:v>
                </c:pt>
                <c:pt idx="26">
                  <c:v>25.779091906461108</c:v>
                </c:pt>
              </c:numCache>
            </c:numRef>
          </c:yVal>
        </c:ser>
        <c:axId val="107539840"/>
        <c:axId val="107627648"/>
      </c:scatterChart>
      <c:valAx>
        <c:axId val="107539840"/>
        <c:scaling>
          <c:orientation val="minMax"/>
        </c:scaling>
        <c:axPos val="b"/>
        <c:numFmt formatCode="General" sourceLinked="1"/>
        <c:tickLblPos val="nextTo"/>
        <c:crossAx val="107627648"/>
        <c:crosses val="autoZero"/>
        <c:crossBetween val="midCat"/>
      </c:valAx>
      <c:valAx>
        <c:axId val="107627648"/>
        <c:scaling>
          <c:orientation val="minMax"/>
        </c:scaling>
        <c:axPos val="l"/>
        <c:majorGridlines/>
        <c:numFmt formatCode="General" sourceLinked="1"/>
        <c:tickLblPos val="nextTo"/>
        <c:crossAx val="107539840"/>
        <c:crosses val="autoZero"/>
        <c:crossBetween val="midCat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'980008'!$B$1239:$B$1265</c:f>
              <c:numCache>
                <c:formatCode>General</c:formatCode>
                <c:ptCount val="27"/>
                <c:pt idx="0">
                  <c:v>-12.33</c:v>
                </c:pt>
                <c:pt idx="1">
                  <c:v>-12.404999999999999</c:v>
                </c:pt>
                <c:pt idx="2">
                  <c:v>-12.455</c:v>
                </c:pt>
                <c:pt idx="3">
                  <c:v>-12.515000000000001</c:v>
                </c:pt>
                <c:pt idx="4">
                  <c:v>-12.57</c:v>
                </c:pt>
                <c:pt idx="5">
                  <c:v>-12.62</c:v>
                </c:pt>
                <c:pt idx="6">
                  <c:v>-12.68</c:v>
                </c:pt>
                <c:pt idx="7">
                  <c:v>-12.744999999999999</c:v>
                </c:pt>
                <c:pt idx="8">
                  <c:v>-12.79</c:v>
                </c:pt>
                <c:pt idx="9">
                  <c:v>-12.85</c:v>
                </c:pt>
                <c:pt idx="10">
                  <c:v>-12.904999999999999</c:v>
                </c:pt>
                <c:pt idx="11">
                  <c:v>-12.96</c:v>
                </c:pt>
                <c:pt idx="12">
                  <c:v>-13.01</c:v>
                </c:pt>
                <c:pt idx="13">
                  <c:v>-13.07</c:v>
                </c:pt>
                <c:pt idx="14">
                  <c:v>-13.125</c:v>
                </c:pt>
                <c:pt idx="15">
                  <c:v>-13.175000000000001</c:v>
                </c:pt>
                <c:pt idx="16">
                  <c:v>-13.234999999999999</c:v>
                </c:pt>
                <c:pt idx="17">
                  <c:v>-13.285</c:v>
                </c:pt>
                <c:pt idx="18">
                  <c:v>-13.335000000000001</c:v>
                </c:pt>
                <c:pt idx="19">
                  <c:v>-13.395</c:v>
                </c:pt>
                <c:pt idx="20">
                  <c:v>-13.455</c:v>
                </c:pt>
                <c:pt idx="21">
                  <c:v>-13.505000000000001</c:v>
                </c:pt>
                <c:pt idx="22">
                  <c:v>-13.57</c:v>
                </c:pt>
                <c:pt idx="23">
                  <c:v>-13.62</c:v>
                </c:pt>
                <c:pt idx="24">
                  <c:v>-13.664999999999999</c:v>
                </c:pt>
                <c:pt idx="25">
                  <c:v>-13.73</c:v>
                </c:pt>
                <c:pt idx="26">
                  <c:v>-13.78</c:v>
                </c:pt>
              </c:numCache>
            </c:numRef>
          </c:xVal>
          <c:yVal>
            <c:numRef>
              <c:f>'980008'!$E$1239:$E$1265</c:f>
              <c:numCache>
                <c:formatCode>General</c:formatCode>
                <c:ptCount val="27"/>
                <c:pt idx="0">
                  <c:v>120</c:v>
                </c:pt>
                <c:pt idx="1">
                  <c:v>130</c:v>
                </c:pt>
                <c:pt idx="2">
                  <c:v>104</c:v>
                </c:pt>
                <c:pt idx="3">
                  <c:v>122</c:v>
                </c:pt>
                <c:pt idx="4">
                  <c:v>131</c:v>
                </c:pt>
                <c:pt idx="5">
                  <c:v>144</c:v>
                </c:pt>
                <c:pt idx="6">
                  <c:v>147</c:v>
                </c:pt>
                <c:pt idx="7">
                  <c:v>168</c:v>
                </c:pt>
                <c:pt idx="8">
                  <c:v>162</c:v>
                </c:pt>
                <c:pt idx="9">
                  <c:v>182</c:v>
                </c:pt>
                <c:pt idx="10">
                  <c:v>149</c:v>
                </c:pt>
                <c:pt idx="11">
                  <c:v>137</c:v>
                </c:pt>
                <c:pt idx="12">
                  <c:v>123</c:v>
                </c:pt>
                <c:pt idx="13">
                  <c:v>114</c:v>
                </c:pt>
                <c:pt idx="14">
                  <c:v>73</c:v>
                </c:pt>
                <c:pt idx="15">
                  <c:v>58</c:v>
                </c:pt>
                <c:pt idx="16">
                  <c:v>40</c:v>
                </c:pt>
                <c:pt idx="17">
                  <c:v>35</c:v>
                </c:pt>
                <c:pt idx="18">
                  <c:v>27</c:v>
                </c:pt>
                <c:pt idx="19">
                  <c:v>37</c:v>
                </c:pt>
                <c:pt idx="20">
                  <c:v>22</c:v>
                </c:pt>
                <c:pt idx="21">
                  <c:v>38</c:v>
                </c:pt>
                <c:pt idx="22">
                  <c:v>18</c:v>
                </c:pt>
                <c:pt idx="23">
                  <c:v>24</c:v>
                </c:pt>
                <c:pt idx="24">
                  <c:v>35</c:v>
                </c:pt>
                <c:pt idx="25">
                  <c:v>33</c:v>
                </c:pt>
                <c:pt idx="26">
                  <c:v>24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'980008'!$B$1239:$B$1265</c:f>
              <c:numCache>
                <c:formatCode>General</c:formatCode>
                <c:ptCount val="27"/>
                <c:pt idx="0">
                  <c:v>-12.33</c:v>
                </c:pt>
                <c:pt idx="1">
                  <c:v>-12.404999999999999</c:v>
                </c:pt>
                <c:pt idx="2">
                  <c:v>-12.455</c:v>
                </c:pt>
                <c:pt idx="3">
                  <c:v>-12.515000000000001</c:v>
                </c:pt>
                <c:pt idx="4">
                  <c:v>-12.57</c:v>
                </c:pt>
                <c:pt idx="5">
                  <c:v>-12.62</c:v>
                </c:pt>
                <c:pt idx="6">
                  <c:v>-12.68</c:v>
                </c:pt>
                <c:pt idx="7">
                  <c:v>-12.744999999999999</c:v>
                </c:pt>
                <c:pt idx="8">
                  <c:v>-12.79</c:v>
                </c:pt>
                <c:pt idx="9">
                  <c:v>-12.85</c:v>
                </c:pt>
                <c:pt idx="10">
                  <c:v>-12.904999999999999</c:v>
                </c:pt>
                <c:pt idx="11">
                  <c:v>-12.96</c:v>
                </c:pt>
                <c:pt idx="12">
                  <c:v>-13.01</c:v>
                </c:pt>
                <c:pt idx="13">
                  <c:v>-13.07</c:v>
                </c:pt>
                <c:pt idx="14">
                  <c:v>-13.125</c:v>
                </c:pt>
                <c:pt idx="15">
                  <c:v>-13.175000000000001</c:v>
                </c:pt>
                <c:pt idx="16">
                  <c:v>-13.234999999999999</c:v>
                </c:pt>
                <c:pt idx="17">
                  <c:v>-13.285</c:v>
                </c:pt>
                <c:pt idx="18">
                  <c:v>-13.335000000000001</c:v>
                </c:pt>
                <c:pt idx="19">
                  <c:v>-13.395</c:v>
                </c:pt>
                <c:pt idx="20">
                  <c:v>-13.455</c:v>
                </c:pt>
                <c:pt idx="21">
                  <c:v>-13.505000000000001</c:v>
                </c:pt>
                <c:pt idx="22">
                  <c:v>-13.57</c:v>
                </c:pt>
                <c:pt idx="23">
                  <c:v>-13.62</c:v>
                </c:pt>
                <c:pt idx="24">
                  <c:v>-13.664999999999999</c:v>
                </c:pt>
                <c:pt idx="25">
                  <c:v>-13.73</c:v>
                </c:pt>
                <c:pt idx="26">
                  <c:v>-13.78</c:v>
                </c:pt>
              </c:numCache>
            </c:numRef>
          </c:xVal>
          <c:yVal>
            <c:numRef>
              <c:f>'980008'!$F$1239:$F$1265</c:f>
              <c:numCache>
                <c:formatCode>General</c:formatCode>
                <c:ptCount val="27"/>
                <c:pt idx="0">
                  <c:v>138.61097088340441</c:v>
                </c:pt>
                <c:pt idx="1">
                  <c:v>138.61097088340441</c:v>
                </c:pt>
                <c:pt idx="2">
                  <c:v>138.61097088340441</c:v>
                </c:pt>
                <c:pt idx="3">
                  <c:v>138.61097088340441</c:v>
                </c:pt>
                <c:pt idx="4">
                  <c:v>138.61097088340441</c:v>
                </c:pt>
                <c:pt idx="5">
                  <c:v>138.61097088340441</c:v>
                </c:pt>
                <c:pt idx="6">
                  <c:v>138.61097088340441</c:v>
                </c:pt>
                <c:pt idx="7">
                  <c:v>138.61097088340441</c:v>
                </c:pt>
                <c:pt idx="8">
                  <c:v>138.61097088340441</c:v>
                </c:pt>
                <c:pt idx="9">
                  <c:v>138.61097088340441</c:v>
                </c:pt>
                <c:pt idx="10">
                  <c:v>138.52934160532922</c:v>
                </c:pt>
                <c:pt idx="11">
                  <c:v>134.07217554550698</c:v>
                </c:pt>
                <c:pt idx="12">
                  <c:v>124.11408185478689</c:v>
                </c:pt>
                <c:pt idx="13">
                  <c:v>104.73952714024219</c:v>
                </c:pt>
                <c:pt idx="14">
                  <c:v>79.945677687699828</c:v>
                </c:pt>
                <c:pt idx="15">
                  <c:v>58.405608253841891</c:v>
                </c:pt>
                <c:pt idx="16">
                  <c:v>39.982367218893295</c:v>
                </c:pt>
                <c:pt idx="17">
                  <c:v>30.817034927835817</c:v>
                </c:pt>
                <c:pt idx="18">
                  <c:v>27.276583156233201</c:v>
                </c:pt>
                <c:pt idx="19">
                  <c:v>27.22947097673093</c:v>
                </c:pt>
                <c:pt idx="20">
                  <c:v>27.22947097673093</c:v>
                </c:pt>
                <c:pt idx="21">
                  <c:v>27.22947097673093</c:v>
                </c:pt>
                <c:pt idx="22">
                  <c:v>27.22947097673093</c:v>
                </c:pt>
                <c:pt idx="23">
                  <c:v>27.22947097673093</c:v>
                </c:pt>
                <c:pt idx="24">
                  <c:v>27.22947097673093</c:v>
                </c:pt>
                <c:pt idx="25">
                  <c:v>27.22947097673093</c:v>
                </c:pt>
                <c:pt idx="26">
                  <c:v>27.22947097673093</c:v>
                </c:pt>
              </c:numCache>
            </c:numRef>
          </c:yVal>
        </c:ser>
        <c:axId val="107651840"/>
        <c:axId val="107653376"/>
      </c:scatterChart>
      <c:valAx>
        <c:axId val="107651840"/>
        <c:scaling>
          <c:orientation val="minMax"/>
        </c:scaling>
        <c:axPos val="b"/>
        <c:numFmt formatCode="General" sourceLinked="1"/>
        <c:tickLblPos val="nextTo"/>
        <c:crossAx val="107653376"/>
        <c:crosses val="autoZero"/>
        <c:crossBetween val="midCat"/>
      </c:valAx>
      <c:valAx>
        <c:axId val="107653376"/>
        <c:scaling>
          <c:orientation val="minMax"/>
        </c:scaling>
        <c:axPos val="l"/>
        <c:majorGridlines/>
        <c:numFmt formatCode="General" sourceLinked="1"/>
        <c:tickLblPos val="nextTo"/>
        <c:crossAx val="107651840"/>
        <c:crosses val="autoZero"/>
        <c:crossBetween val="midCat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'980008'!$B$1283:$B$1309</c:f>
              <c:numCache>
                <c:formatCode>General</c:formatCode>
                <c:ptCount val="27"/>
                <c:pt idx="0">
                  <c:v>-12.42</c:v>
                </c:pt>
                <c:pt idx="1">
                  <c:v>-12.494999999999999</c:v>
                </c:pt>
                <c:pt idx="2">
                  <c:v>-12.545</c:v>
                </c:pt>
                <c:pt idx="3">
                  <c:v>-12.605</c:v>
                </c:pt>
                <c:pt idx="4">
                  <c:v>-12.66</c:v>
                </c:pt>
                <c:pt idx="5">
                  <c:v>-12.71</c:v>
                </c:pt>
                <c:pt idx="6">
                  <c:v>-12.77</c:v>
                </c:pt>
                <c:pt idx="7">
                  <c:v>-12.83</c:v>
                </c:pt>
                <c:pt idx="8">
                  <c:v>-12.88</c:v>
                </c:pt>
                <c:pt idx="9">
                  <c:v>-12.94</c:v>
                </c:pt>
                <c:pt idx="10">
                  <c:v>-12.994999999999999</c:v>
                </c:pt>
                <c:pt idx="11">
                  <c:v>-13.045</c:v>
                </c:pt>
                <c:pt idx="12">
                  <c:v>-13.105</c:v>
                </c:pt>
                <c:pt idx="13">
                  <c:v>-13.16</c:v>
                </c:pt>
                <c:pt idx="14">
                  <c:v>-13.215</c:v>
                </c:pt>
                <c:pt idx="15">
                  <c:v>-13.27</c:v>
                </c:pt>
                <c:pt idx="16">
                  <c:v>-13.324999999999999</c:v>
                </c:pt>
                <c:pt idx="17">
                  <c:v>-13.375</c:v>
                </c:pt>
                <c:pt idx="18">
                  <c:v>-13.435</c:v>
                </c:pt>
                <c:pt idx="19">
                  <c:v>-13.484999999999999</c:v>
                </c:pt>
                <c:pt idx="20">
                  <c:v>-13.54</c:v>
                </c:pt>
                <c:pt idx="21">
                  <c:v>-13.595000000000001</c:v>
                </c:pt>
                <c:pt idx="22">
                  <c:v>-13.654999999999999</c:v>
                </c:pt>
                <c:pt idx="23">
                  <c:v>-13.705</c:v>
                </c:pt>
                <c:pt idx="24">
                  <c:v>-13.76</c:v>
                </c:pt>
                <c:pt idx="25">
                  <c:v>-13.815</c:v>
                </c:pt>
                <c:pt idx="26">
                  <c:v>-13.87</c:v>
                </c:pt>
              </c:numCache>
            </c:numRef>
          </c:xVal>
          <c:yVal>
            <c:numRef>
              <c:f>'980008'!$E$1283:$E$1309</c:f>
              <c:numCache>
                <c:formatCode>General</c:formatCode>
                <c:ptCount val="27"/>
                <c:pt idx="0">
                  <c:v>115</c:v>
                </c:pt>
                <c:pt idx="1">
                  <c:v>112</c:v>
                </c:pt>
                <c:pt idx="2">
                  <c:v>102</c:v>
                </c:pt>
                <c:pt idx="3">
                  <c:v>117</c:v>
                </c:pt>
                <c:pt idx="4">
                  <c:v>116</c:v>
                </c:pt>
                <c:pt idx="5">
                  <c:v>117</c:v>
                </c:pt>
                <c:pt idx="6">
                  <c:v>132</c:v>
                </c:pt>
                <c:pt idx="7">
                  <c:v>118</c:v>
                </c:pt>
                <c:pt idx="8">
                  <c:v>139</c:v>
                </c:pt>
                <c:pt idx="9">
                  <c:v>118</c:v>
                </c:pt>
                <c:pt idx="10">
                  <c:v>126</c:v>
                </c:pt>
                <c:pt idx="11">
                  <c:v>97</c:v>
                </c:pt>
                <c:pt idx="12">
                  <c:v>62</c:v>
                </c:pt>
                <c:pt idx="13">
                  <c:v>64</c:v>
                </c:pt>
                <c:pt idx="14">
                  <c:v>45</c:v>
                </c:pt>
                <c:pt idx="15">
                  <c:v>36</c:v>
                </c:pt>
                <c:pt idx="16">
                  <c:v>26</c:v>
                </c:pt>
                <c:pt idx="17">
                  <c:v>25</c:v>
                </c:pt>
                <c:pt idx="18">
                  <c:v>32</c:v>
                </c:pt>
                <c:pt idx="19">
                  <c:v>29</c:v>
                </c:pt>
                <c:pt idx="20">
                  <c:v>33</c:v>
                </c:pt>
                <c:pt idx="21">
                  <c:v>31</c:v>
                </c:pt>
                <c:pt idx="22">
                  <c:v>18</c:v>
                </c:pt>
                <c:pt idx="23">
                  <c:v>26</c:v>
                </c:pt>
                <c:pt idx="24">
                  <c:v>19</c:v>
                </c:pt>
                <c:pt idx="25">
                  <c:v>23</c:v>
                </c:pt>
                <c:pt idx="26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'980008'!$B$1283:$B$1309</c:f>
              <c:numCache>
                <c:formatCode>General</c:formatCode>
                <c:ptCount val="27"/>
                <c:pt idx="0">
                  <c:v>-12.42</c:v>
                </c:pt>
                <c:pt idx="1">
                  <c:v>-12.494999999999999</c:v>
                </c:pt>
                <c:pt idx="2">
                  <c:v>-12.545</c:v>
                </c:pt>
                <c:pt idx="3">
                  <c:v>-12.605</c:v>
                </c:pt>
                <c:pt idx="4">
                  <c:v>-12.66</c:v>
                </c:pt>
                <c:pt idx="5">
                  <c:v>-12.71</c:v>
                </c:pt>
                <c:pt idx="6">
                  <c:v>-12.77</c:v>
                </c:pt>
                <c:pt idx="7">
                  <c:v>-12.83</c:v>
                </c:pt>
                <c:pt idx="8">
                  <c:v>-12.88</c:v>
                </c:pt>
                <c:pt idx="9">
                  <c:v>-12.94</c:v>
                </c:pt>
                <c:pt idx="10">
                  <c:v>-12.994999999999999</c:v>
                </c:pt>
                <c:pt idx="11">
                  <c:v>-13.045</c:v>
                </c:pt>
                <c:pt idx="12">
                  <c:v>-13.105</c:v>
                </c:pt>
                <c:pt idx="13">
                  <c:v>-13.16</c:v>
                </c:pt>
                <c:pt idx="14">
                  <c:v>-13.215</c:v>
                </c:pt>
                <c:pt idx="15">
                  <c:v>-13.27</c:v>
                </c:pt>
                <c:pt idx="16">
                  <c:v>-13.324999999999999</c:v>
                </c:pt>
                <c:pt idx="17">
                  <c:v>-13.375</c:v>
                </c:pt>
                <c:pt idx="18">
                  <c:v>-13.435</c:v>
                </c:pt>
                <c:pt idx="19">
                  <c:v>-13.484999999999999</c:v>
                </c:pt>
                <c:pt idx="20">
                  <c:v>-13.54</c:v>
                </c:pt>
                <c:pt idx="21">
                  <c:v>-13.595000000000001</c:v>
                </c:pt>
                <c:pt idx="22">
                  <c:v>-13.654999999999999</c:v>
                </c:pt>
                <c:pt idx="23">
                  <c:v>-13.705</c:v>
                </c:pt>
                <c:pt idx="24">
                  <c:v>-13.76</c:v>
                </c:pt>
                <c:pt idx="25">
                  <c:v>-13.815</c:v>
                </c:pt>
                <c:pt idx="26">
                  <c:v>-13.87</c:v>
                </c:pt>
              </c:numCache>
            </c:numRef>
          </c:xVal>
          <c:yVal>
            <c:numRef>
              <c:f>'980008'!$F$1283:$F$1309</c:f>
              <c:numCache>
                <c:formatCode>General</c:formatCode>
                <c:ptCount val="27"/>
                <c:pt idx="0">
                  <c:v>118.83316346133547</c:v>
                </c:pt>
                <c:pt idx="1">
                  <c:v>118.83316346133547</c:v>
                </c:pt>
                <c:pt idx="2">
                  <c:v>118.83316346133547</c:v>
                </c:pt>
                <c:pt idx="3">
                  <c:v>118.83316346133547</c:v>
                </c:pt>
                <c:pt idx="4">
                  <c:v>118.83316346133547</c:v>
                </c:pt>
                <c:pt idx="5">
                  <c:v>118.83316346133547</c:v>
                </c:pt>
                <c:pt idx="6">
                  <c:v>118.83316346133547</c:v>
                </c:pt>
                <c:pt idx="7">
                  <c:v>118.83316346133547</c:v>
                </c:pt>
                <c:pt idx="8">
                  <c:v>118.74481063328822</c:v>
                </c:pt>
                <c:pt idx="9">
                  <c:v>115.07400252570761</c:v>
                </c:pt>
                <c:pt idx="10">
                  <c:v>106.97431428342082</c:v>
                </c:pt>
                <c:pt idx="11">
                  <c:v>95.680906117820115</c:v>
                </c:pt>
                <c:pt idx="12">
                  <c:v>77.188175473529228</c:v>
                </c:pt>
                <c:pt idx="13">
                  <c:v>58.043464359913372</c:v>
                </c:pt>
                <c:pt idx="14">
                  <c:v>43.142685938257273</c:v>
                </c:pt>
                <c:pt idx="15">
                  <c:v>32.77082829170697</c:v>
                </c:pt>
                <c:pt idx="16">
                  <c:v>26.927891420262455</c:v>
                </c:pt>
                <c:pt idx="17">
                  <c:v>25.514144682170514</c:v>
                </c:pt>
                <c:pt idx="18">
                  <c:v>25.514144682170514</c:v>
                </c:pt>
                <c:pt idx="19">
                  <c:v>25.514144682170514</c:v>
                </c:pt>
                <c:pt idx="20">
                  <c:v>25.514144682170514</c:v>
                </c:pt>
                <c:pt idx="21">
                  <c:v>25.514144682170514</c:v>
                </c:pt>
                <c:pt idx="22">
                  <c:v>25.514144682170514</c:v>
                </c:pt>
                <c:pt idx="23">
                  <c:v>25.514144682170514</c:v>
                </c:pt>
                <c:pt idx="24">
                  <c:v>25.514144682170514</c:v>
                </c:pt>
                <c:pt idx="25">
                  <c:v>25.514144682170514</c:v>
                </c:pt>
                <c:pt idx="26">
                  <c:v>25.514144682170514</c:v>
                </c:pt>
              </c:numCache>
            </c:numRef>
          </c:yVal>
        </c:ser>
        <c:axId val="107820928"/>
        <c:axId val="107822464"/>
      </c:scatterChart>
      <c:valAx>
        <c:axId val="107820928"/>
        <c:scaling>
          <c:orientation val="minMax"/>
        </c:scaling>
        <c:axPos val="b"/>
        <c:numFmt formatCode="General" sourceLinked="1"/>
        <c:tickLblPos val="nextTo"/>
        <c:crossAx val="107822464"/>
        <c:crosses val="autoZero"/>
        <c:crossBetween val="midCat"/>
      </c:valAx>
      <c:valAx>
        <c:axId val="107822464"/>
        <c:scaling>
          <c:orientation val="minMax"/>
        </c:scaling>
        <c:axPos val="l"/>
        <c:majorGridlines/>
        <c:numFmt formatCode="General" sourceLinked="1"/>
        <c:tickLblPos val="nextTo"/>
        <c:crossAx val="107820928"/>
        <c:crosses val="autoZero"/>
        <c:crossBetween val="midCat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'980008'!$B$1327:$B$1353</c:f>
              <c:numCache>
                <c:formatCode>General</c:formatCode>
                <c:ptCount val="27"/>
                <c:pt idx="0">
                  <c:v>-12.36</c:v>
                </c:pt>
                <c:pt idx="1">
                  <c:v>-12.435</c:v>
                </c:pt>
                <c:pt idx="2">
                  <c:v>-12.49</c:v>
                </c:pt>
                <c:pt idx="3">
                  <c:v>-12.54</c:v>
                </c:pt>
                <c:pt idx="4">
                  <c:v>-12.605</c:v>
                </c:pt>
                <c:pt idx="5">
                  <c:v>-12.654999999999999</c:v>
                </c:pt>
                <c:pt idx="6">
                  <c:v>-12.705</c:v>
                </c:pt>
                <c:pt idx="7">
                  <c:v>-12.77</c:v>
                </c:pt>
                <c:pt idx="8">
                  <c:v>-12.815</c:v>
                </c:pt>
                <c:pt idx="9">
                  <c:v>-12.87</c:v>
                </c:pt>
                <c:pt idx="10">
                  <c:v>-12.935</c:v>
                </c:pt>
                <c:pt idx="11">
                  <c:v>-12.984999999999999</c:v>
                </c:pt>
                <c:pt idx="12">
                  <c:v>-13.035</c:v>
                </c:pt>
                <c:pt idx="13">
                  <c:v>-13.1</c:v>
                </c:pt>
                <c:pt idx="14">
                  <c:v>-13.154999999999999</c:v>
                </c:pt>
                <c:pt idx="15">
                  <c:v>-13.205</c:v>
                </c:pt>
                <c:pt idx="16">
                  <c:v>-13.265000000000001</c:v>
                </c:pt>
                <c:pt idx="17">
                  <c:v>-13.32</c:v>
                </c:pt>
                <c:pt idx="18">
                  <c:v>-13.37</c:v>
                </c:pt>
                <c:pt idx="19">
                  <c:v>-13.43</c:v>
                </c:pt>
                <c:pt idx="20">
                  <c:v>-13.48</c:v>
                </c:pt>
                <c:pt idx="21">
                  <c:v>-13.535</c:v>
                </c:pt>
                <c:pt idx="22">
                  <c:v>-13.585000000000001</c:v>
                </c:pt>
                <c:pt idx="23">
                  <c:v>-13.65</c:v>
                </c:pt>
                <c:pt idx="24">
                  <c:v>-13.7</c:v>
                </c:pt>
                <c:pt idx="25">
                  <c:v>-13.75</c:v>
                </c:pt>
                <c:pt idx="26">
                  <c:v>-13.82</c:v>
                </c:pt>
              </c:numCache>
            </c:numRef>
          </c:xVal>
          <c:yVal>
            <c:numRef>
              <c:f>'980008'!$E$1327:$E$1353</c:f>
              <c:numCache>
                <c:formatCode>General</c:formatCode>
                <c:ptCount val="27"/>
                <c:pt idx="0">
                  <c:v>88</c:v>
                </c:pt>
                <c:pt idx="1">
                  <c:v>90</c:v>
                </c:pt>
                <c:pt idx="2">
                  <c:v>83</c:v>
                </c:pt>
                <c:pt idx="3">
                  <c:v>102</c:v>
                </c:pt>
                <c:pt idx="4">
                  <c:v>87</c:v>
                </c:pt>
                <c:pt idx="5">
                  <c:v>106</c:v>
                </c:pt>
                <c:pt idx="6">
                  <c:v>113</c:v>
                </c:pt>
                <c:pt idx="7">
                  <c:v>109</c:v>
                </c:pt>
                <c:pt idx="8">
                  <c:v>105</c:v>
                </c:pt>
                <c:pt idx="9">
                  <c:v>121</c:v>
                </c:pt>
                <c:pt idx="10">
                  <c:v>113</c:v>
                </c:pt>
                <c:pt idx="11">
                  <c:v>103</c:v>
                </c:pt>
                <c:pt idx="12">
                  <c:v>112</c:v>
                </c:pt>
                <c:pt idx="13">
                  <c:v>92</c:v>
                </c:pt>
                <c:pt idx="14">
                  <c:v>84</c:v>
                </c:pt>
                <c:pt idx="15">
                  <c:v>53</c:v>
                </c:pt>
                <c:pt idx="16">
                  <c:v>48</c:v>
                </c:pt>
                <c:pt idx="17">
                  <c:v>43</c:v>
                </c:pt>
                <c:pt idx="18">
                  <c:v>33</c:v>
                </c:pt>
                <c:pt idx="19">
                  <c:v>27</c:v>
                </c:pt>
                <c:pt idx="20">
                  <c:v>34</c:v>
                </c:pt>
                <c:pt idx="21">
                  <c:v>27</c:v>
                </c:pt>
                <c:pt idx="22">
                  <c:v>35</c:v>
                </c:pt>
                <c:pt idx="23">
                  <c:v>27</c:v>
                </c:pt>
                <c:pt idx="24">
                  <c:v>18</c:v>
                </c:pt>
                <c:pt idx="25">
                  <c:v>29</c:v>
                </c:pt>
                <c:pt idx="26">
                  <c:v>32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'980008'!$B$1327:$B$1353</c:f>
              <c:numCache>
                <c:formatCode>General</c:formatCode>
                <c:ptCount val="27"/>
                <c:pt idx="0">
                  <c:v>-12.36</c:v>
                </c:pt>
                <c:pt idx="1">
                  <c:v>-12.435</c:v>
                </c:pt>
                <c:pt idx="2">
                  <c:v>-12.49</c:v>
                </c:pt>
                <c:pt idx="3">
                  <c:v>-12.54</c:v>
                </c:pt>
                <c:pt idx="4">
                  <c:v>-12.605</c:v>
                </c:pt>
                <c:pt idx="5">
                  <c:v>-12.654999999999999</c:v>
                </c:pt>
                <c:pt idx="6">
                  <c:v>-12.705</c:v>
                </c:pt>
                <c:pt idx="7">
                  <c:v>-12.77</c:v>
                </c:pt>
                <c:pt idx="8">
                  <c:v>-12.815</c:v>
                </c:pt>
                <c:pt idx="9">
                  <c:v>-12.87</c:v>
                </c:pt>
                <c:pt idx="10">
                  <c:v>-12.935</c:v>
                </c:pt>
                <c:pt idx="11">
                  <c:v>-12.984999999999999</c:v>
                </c:pt>
                <c:pt idx="12">
                  <c:v>-13.035</c:v>
                </c:pt>
                <c:pt idx="13">
                  <c:v>-13.1</c:v>
                </c:pt>
                <c:pt idx="14">
                  <c:v>-13.154999999999999</c:v>
                </c:pt>
                <c:pt idx="15">
                  <c:v>-13.205</c:v>
                </c:pt>
                <c:pt idx="16">
                  <c:v>-13.265000000000001</c:v>
                </c:pt>
                <c:pt idx="17">
                  <c:v>-13.32</c:v>
                </c:pt>
                <c:pt idx="18">
                  <c:v>-13.37</c:v>
                </c:pt>
                <c:pt idx="19">
                  <c:v>-13.43</c:v>
                </c:pt>
                <c:pt idx="20">
                  <c:v>-13.48</c:v>
                </c:pt>
                <c:pt idx="21">
                  <c:v>-13.535</c:v>
                </c:pt>
                <c:pt idx="22">
                  <c:v>-13.585000000000001</c:v>
                </c:pt>
                <c:pt idx="23">
                  <c:v>-13.65</c:v>
                </c:pt>
                <c:pt idx="24">
                  <c:v>-13.7</c:v>
                </c:pt>
                <c:pt idx="25">
                  <c:v>-13.75</c:v>
                </c:pt>
                <c:pt idx="26">
                  <c:v>-13.82</c:v>
                </c:pt>
              </c:numCache>
            </c:numRef>
          </c:xVal>
          <c:yVal>
            <c:numRef>
              <c:f>'980008'!$F$1327:$F$1353</c:f>
              <c:numCache>
                <c:formatCode>General</c:formatCode>
                <c:ptCount val="27"/>
                <c:pt idx="0">
                  <c:v>101.26980347788545</c:v>
                </c:pt>
                <c:pt idx="1">
                  <c:v>101.26980347788545</c:v>
                </c:pt>
                <c:pt idx="2">
                  <c:v>101.26980347788545</c:v>
                </c:pt>
                <c:pt idx="3">
                  <c:v>101.26980347788545</c:v>
                </c:pt>
                <c:pt idx="4">
                  <c:v>101.26980347788545</c:v>
                </c:pt>
                <c:pt idx="5">
                  <c:v>101.26980347788545</c:v>
                </c:pt>
                <c:pt idx="6">
                  <c:v>101.26980347788545</c:v>
                </c:pt>
                <c:pt idx="7">
                  <c:v>101.26980347788545</c:v>
                </c:pt>
                <c:pt idx="8">
                  <c:v>101.26980347788545</c:v>
                </c:pt>
                <c:pt idx="9">
                  <c:v>101.26980347788545</c:v>
                </c:pt>
                <c:pt idx="10">
                  <c:v>101.26980347788545</c:v>
                </c:pt>
                <c:pt idx="11">
                  <c:v>101.05493378606653</c:v>
                </c:pt>
                <c:pt idx="12">
                  <c:v>98.206626342600032</c:v>
                </c:pt>
                <c:pt idx="13">
                  <c:v>89.553953075244493</c:v>
                </c:pt>
                <c:pt idx="14">
                  <c:v>77.862003360779198</c:v>
                </c:pt>
                <c:pt idx="15">
                  <c:v>63.766106743108551</c:v>
                </c:pt>
                <c:pt idx="16">
                  <c:v>47.665726059340898</c:v>
                </c:pt>
                <c:pt idx="17">
                  <c:v>37.095398342759793</c:v>
                </c:pt>
                <c:pt idx="18">
                  <c:v>30.962509355920101</c:v>
                </c:pt>
                <c:pt idx="19">
                  <c:v>27.973499521492162</c:v>
                </c:pt>
                <c:pt idx="20">
                  <c:v>27.93509842048536</c:v>
                </c:pt>
                <c:pt idx="21">
                  <c:v>27.93509842048536</c:v>
                </c:pt>
                <c:pt idx="22">
                  <c:v>27.93509842048536</c:v>
                </c:pt>
                <c:pt idx="23">
                  <c:v>27.93509842048536</c:v>
                </c:pt>
                <c:pt idx="24">
                  <c:v>27.93509842048536</c:v>
                </c:pt>
                <c:pt idx="25">
                  <c:v>27.93509842048536</c:v>
                </c:pt>
                <c:pt idx="26">
                  <c:v>27.93509842048536</c:v>
                </c:pt>
              </c:numCache>
            </c:numRef>
          </c:yVal>
        </c:ser>
        <c:axId val="107850752"/>
        <c:axId val="107856640"/>
      </c:scatterChart>
      <c:valAx>
        <c:axId val="107850752"/>
        <c:scaling>
          <c:orientation val="minMax"/>
        </c:scaling>
        <c:axPos val="b"/>
        <c:numFmt formatCode="General" sourceLinked="1"/>
        <c:tickLblPos val="nextTo"/>
        <c:crossAx val="107856640"/>
        <c:crosses val="autoZero"/>
        <c:crossBetween val="midCat"/>
      </c:valAx>
      <c:valAx>
        <c:axId val="107856640"/>
        <c:scaling>
          <c:orientation val="minMax"/>
        </c:scaling>
        <c:axPos val="l"/>
        <c:majorGridlines/>
        <c:numFmt formatCode="General" sourceLinked="1"/>
        <c:tickLblPos val="nextTo"/>
        <c:crossAx val="107850752"/>
        <c:crosses val="autoZero"/>
        <c:crossBetween val="midCat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'980008'!$B$1371:$B$1397</c:f>
              <c:numCache>
                <c:formatCode>General</c:formatCode>
                <c:ptCount val="27"/>
                <c:pt idx="0">
                  <c:v>-12.22</c:v>
                </c:pt>
                <c:pt idx="1">
                  <c:v>-12.29</c:v>
                </c:pt>
                <c:pt idx="2">
                  <c:v>-12.345000000000001</c:v>
                </c:pt>
                <c:pt idx="3">
                  <c:v>-12.404999999999999</c:v>
                </c:pt>
                <c:pt idx="4">
                  <c:v>-12.455</c:v>
                </c:pt>
                <c:pt idx="5">
                  <c:v>-12.515000000000001</c:v>
                </c:pt>
                <c:pt idx="6">
                  <c:v>-12.565</c:v>
                </c:pt>
                <c:pt idx="7">
                  <c:v>-12.62</c:v>
                </c:pt>
                <c:pt idx="8">
                  <c:v>-12.675000000000001</c:v>
                </c:pt>
                <c:pt idx="9">
                  <c:v>-12.73</c:v>
                </c:pt>
                <c:pt idx="10">
                  <c:v>-12.785</c:v>
                </c:pt>
                <c:pt idx="11">
                  <c:v>-12.85</c:v>
                </c:pt>
                <c:pt idx="12">
                  <c:v>-12.9</c:v>
                </c:pt>
                <c:pt idx="13">
                  <c:v>-12.95</c:v>
                </c:pt>
                <c:pt idx="14">
                  <c:v>-13.015000000000001</c:v>
                </c:pt>
                <c:pt idx="15">
                  <c:v>-13.065</c:v>
                </c:pt>
                <c:pt idx="16">
                  <c:v>-13.12</c:v>
                </c:pt>
                <c:pt idx="17">
                  <c:v>-13.18</c:v>
                </c:pt>
                <c:pt idx="18">
                  <c:v>-13.23</c:v>
                </c:pt>
                <c:pt idx="19">
                  <c:v>-13.29</c:v>
                </c:pt>
                <c:pt idx="20">
                  <c:v>-13.34</c:v>
                </c:pt>
                <c:pt idx="21">
                  <c:v>-13.395</c:v>
                </c:pt>
                <c:pt idx="22">
                  <c:v>-13.445</c:v>
                </c:pt>
                <c:pt idx="23">
                  <c:v>-13.5</c:v>
                </c:pt>
                <c:pt idx="24">
                  <c:v>-13.555</c:v>
                </c:pt>
                <c:pt idx="25">
                  <c:v>-13.61</c:v>
                </c:pt>
                <c:pt idx="26">
                  <c:v>-13.66</c:v>
                </c:pt>
              </c:numCache>
            </c:numRef>
          </c:xVal>
          <c:yVal>
            <c:numRef>
              <c:f>'980008'!$E$1371:$E$1397</c:f>
              <c:numCache>
                <c:formatCode>General</c:formatCode>
                <c:ptCount val="27"/>
                <c:pt idx="0">
                  <c:v>97</c:v>
                </c:pt>
                <c:pt idx="1">
                  <c:v>91</c:v>
                </c:pt>
                <c:pt idx="2">
                  <c:v>79</c:v>
                </c:pt>
                <c:pt idx="3">
                  <c:v>105</c:v>
                </c:pt>
                <c:pt idx="4">
                  <c:v>108</c:v>
                </c:pt>
                <c:pt idx="5">
                  <c:v>94</c:v>
                </c:pt>
                <c:pt idx="6">
                  <c:v>112</c:v>
                </c:pt>
                <c:pt idx="7">
                  <c:v>132</c:v>
                </c:pt>
                <c:pt idx="8">
                  <c:v>109</c:v>
                </c:pt>
                <c:pt idx="9">
                  <c:v>145</c:v>
                </c:pt>
                <c:pt idx="10">
                  <c:v>119</c:v>
                </c:pt>
                <c:pt idx="11">
                  <c:v>151</c:v>
                </c:pt>
                <c:pt idx="12">
                  <c:v>178</c:v>
                </c:pt>
                <c:pt idx="13">
                  <c:v>135</c:v>
                </c:pt>
                <c:pt idx="14">
                  <c:v>135</c:v>
                </c:pt>
                <c:pt idx="15">
                  <c:v>106</c:v>
                </c:pt>
                <c:pt idx="16">
                  <c:v>96</c:v>
                </c:pt>
                <c:pt idx="17">
                  <c:v>70</c:v>
                </c:pt>
                <c:pt idx="18">
                  <c:v>66</c:v>
                </c:pt>
                <c:pt idx="19">
                  <c:v>43</c:v>
                </c:pt>
                <c:pt idx="20">
                  <c:v>29</c:v>
                </c:pt>
                <c:pt idx="21">
                  <c:v>20</c:v>
                </c:pt>
                <c:pt idx="22">
                  <c:v>24</c:v>
                </c:pt>
                <c:pt idx="23">
                  <c:v>25</c:v>
                </c:pt>
                <c:pt idx="24">
                  <c:v>20</c:v>
                </c:pt>
                <c:pt idx="25">
                  <c:v>26</c:v>
                </c:pt>
                <c:pt idx="26">
                  <c:v>23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'980008'!$B$1371:$B$1397</c:f>
              <c:numCache>
                <c:formatCode>General</c:formatCode>
                <c:ptCount val="27"/>
                <c:pt idx="0">
                  <c:v>-12.22</c:v>
                </c:pt>
                <c:pt idx="1">
                  <c:v>-12.29</c:v>
                </c:pt>
                <c:pt idx="2">
                  <c:v>-12.345000000000001</c:v>
                </c:pt>
                <c:pt idx="3">
                  <c:v>-12.404999999999999</c:v>
                </c:pt>
                <c:pt idx="4">
                  <c:v>-12.455</c:v>
                </c:pt>
                <c:pt idx="5">
                  <c:v>-12.515000000000001</c:v>
                </c:pt>
                <c:pt idx="6">
                  <c:v>-12.565</c:v>
                </c:pt>
                <c:pt idx="7">
                  <c:v>-12.62</c:v>
                </c:pt>
                <c:pt idx="8">
                  <c:v>-12.675000000000001</c:v>
                </c:pt>
                <c:pt idx="9">
                  <c:v>-12.73</c:v>
                </c:pt>
                <c:pt idx="10">
                  <c:v>-12.785</c:v>
                </c:pt>
                <c:pt idx="11">
                  <c:v>-12.85</c:v>
                </c:pt>
                <c:pt idx="12">
                  <c:v>-12.9</c:v>
                </c:pt>
                <c:pt idx="13">
                  <c:v>-12.95</c:v>
                </c:pt>
                <c:pt idx="14">
                  <c:v>-13.015000000000001</c:v>
                </c:pt>
                <c:pt idx="15">
                  <c:v>-13.065</c:v>
                </c:pt>
                <c:pt idx="16">
                  <c:v>-13.12</c:v>
                </c:pt>
                <c:pt idx="17">
                  <c:v>-13.18</c:v>
                </c:pt>
                <c:pt idx="18">
                  <c:v>-13.23</c:v>
                </c:pt>
                <c:pt idx="19">
                  <c:v>-13.29</c:v>
                </c:pt>
                <c:pt idx="20">
                  <c:v>-13.34</c:v>
                </c:pt>
                <c:pt idx="21">
                  <c:v>-13.395</c:v>
                </c:pt>
                <c:pt idx="22">
                  <c:v>-13.445</c:v>
                </c:pt>
                <c:pt idx="23">
                  <c:v>-13.5</c:v>
                </c:pt>
                <c:pt idx="24">
                  <c:v>-13.555</c:v>
                </c:pt>
                <c:pt idx="25">
                  <c:v>-13.61</c:v>
                </c:pt>
                <c:pt idx="26">
                  <c:v>-13.66</c:v>
                </c:pt>
              </c:numCache>
            </c:numRef>
          </c:xVal>
          <c:yVal>
            <c:numRef>
              <c:f>'980008'!$F$1371:$F$1397</c:f>
              <c:numCache>
                <c:formatCode>General</c:formatCode>
                <c:ptCount val="27"/>
                <c:pt idx="0">
                  <c:v>132.25881867587628</c:v>
                </c:pt>
                <c:pt idx="1">
                  <c:v>132.25881867587628</c:v>
                </c:pt>
                <c:pt idx="2">
                  <c:v>132.25881867587628</c:v>
                </c:pt>
                <c:pt idx="3">
                  <c:v>132.25881867587628</c:v>
                </c:pt>
                <c:pt idx="4">
                  <c:v>132.25881867587628</c:v>
                </c:pt>
                <c:pt idx="5">
                  <c:v>132.25881867587628</c:v>
                </c:pt>
                <c:pt idx="6">
                  <c:v>132.25881867587628</c:v>
                </c:pt>
                <c:pt idx="7">
                  <c:v>132.25881867587628</c:v>
                </c:pt>
                <c:pt idx="8">
                  <c:v>132.25881867587628</c:v>
                </c:pt>
                <c:pt idx="9">
                  <c:v>132.25881867587628</c:v>
                </c:pt>
                <c:pt idx="10">
                  <c:v>132.25881867587628</c:v>
                </c:pt>
                <c:pt idx="11">
                  <c:v>132.25881867587628</c:v>
                </c:pt>
                <c:pt idx="12">
                  <c:v>132.25881867587628</c:v>
                </c:pt>
                <c:pt idx="13">
                  <c:v>131.17305607827245</c:v>
                </c:pt>
                <c:pt idx="14">
                  <c:v>123.97010185772422</c:v>
                </c:pt>
                <c:pt idx="15">
                  <c:v>113.83668994004206</c:v>
                </c:pt>
                <c:pt idx="16">
                  <c:v>98.07729076392468</c:v>
                </c:pt>
                <c:pt idx="17">
                  <c:v>75.414524403633592</c:v>
                </c:pt>
                <c:pt idx="18">
                  <c:v>56.900288386871459</c:v>
                </c:pt>
                <c:pt idx="19">
                  <c:v>39.95480067151972</c:v>
                </c:pt>
                <c:pt idx="20">
                  <c:v>30.226557162694625</c:v>
                </c:pt>
                <c:pt idx="21">
                  <c:v>24.13813536965413</c:v>
                </c:pt>
                <c:pt idx="22">
                  <c:v>22.742774283463035</c:v>
                </c:pt>
                <c:pt idx="23">
                  <c:v>22.742774283463035</c:v>
                </c:pt>
                <c:pt idx="24">
                  <c:v>22.742774283463035</c:v>
                </c:pt>
                <c:pt idx="25">
                  <c:v>22.742774283463035</c:v>
                </c:pt>
                <c:pt idx="26">
                  <c:v>22.742774283463035</c:v>
                </c:pt>
              </c:numCache>
            </c:numRef>
          </c:yVal>
        </c:ser>
        <c:axId val="107884928"/>
        <c:axId val="107886464"/>
      </c:scatterChart>
      <c:valAx>
        <c:axId val="107884928"/>
        <c:scaling>
          <c:orientation val="minMax"/>
        </c:scaling>
        <c:axPos val="b"/>
        <c:numFmt formatCode="General" sourceLinked="1"/>
        <c:tickLblPos val="nextTo"/>
        <c:crossAx val="107886464"/>
        <c:crosses val="autoZero"/>
        <c:crossBetween val="midCat"/>
      </c:valAx>
      <c:valAx>
        <c:axId val="107886464"/>
        <c:scaling>
          <c:orientation val="minMax"/>
        </c:scaling>
        <c:axPos val="l"/>
        <c:majorGridlines/>
        <c:numFmt formatCode="General" sourceLinked="1"/>
        <c:tickLblPos val="nextTo"/>
        <c:crossAx val="107884928"/>
        <c:crosses val="autoZero"/>
        <c:crossBetween val="midCat"/>
      </c:valAx>
    </c:plotArea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'980008'!$B$1415:$B$1441</c:f>
              <c:numCache>
                <c:formatCode>General</c:formatCode>
                <c:ptCount val="27"/>
                <c:pt idx="0">
                  <c:v>-12.33</c:v>
                </c:pt>
                <c:pt idx="1">
                  <c:v>-12.404999999999999</c:v>
                </c:pt>
                <c:pt idx="2">
                  <c:v>-12.46</c:v>
                </c:pt>
                <c:pt idx="3">
                  <c:v>-12.52</c:v>
                </c:pt>
                <c:pt idx="4">
                  <c:v>-12.57</c:v>
                </c:pt>
                <c:pt idx="5">
                  <c:v>-12.625</c:v>
                </c:pt>
                <c:pt idx="6">
                  <c:v>-12.68</c:v>
                </c:pt>
                <c:pt idx="7">
                  <c:v>-12.74</c:v>
                </c:pt>
                <c:pt idx="8">
                  <c:v>-12.785</c:v>
                </c:pt>
                <c:pt idx="9">
                  <c:v>-12.85</c:v>
                </c:pt>
                <c:pt idx="10">
                  <c:v>-12.904999999999999</c:v>
                </c:pt>
                <c:pt idx="11">
                  <c:v>-12.96</c:v>
                </c:pt>
                <c:pt idx="12">
                  <c:v>-13.015000000000001</c:v>
                </c:pt>
                <c:pt idx="13">
                  <c:v>-13.065</c:v>
                </c:pt>
                <c:pt idx="14">
                  <c:v>-13.125</c:v>
                </c:pt>
                <c:pt idx="15">
                  <c:v>-13.18</c:v>
                </c:pt>
                <c:pt idx="16">
                  <c:v>-13.23</c:v>
                </c:pt>
                <c:pt idx="17">
                  <c:v>-13.285</c:v>
                </c:pt>
                <c:pt idx="18">
                  <c:v>-13.335000000000001</c:v>
                </c:pt>
                <c:pt idx="19">
                  <c:v>-13.395</c:v>
                </c:pt>
                <c:pt idx="20">
                  <c:v>-13.455</c:v>
                </c:pt>
                <c:pt idx="21">
                  <c:v>-13.505000000000001</c:v>
                </c:pt>
                <c:pt idx="22">
                  <c:v>-13.56</c:v>
                </c:pt>
                <c:pt idx="23">
                  <c:v>-13.62</c:v>
                </c:pt>
                <c:pt idx="24">
                  <c:v>-13.67</c:v>
                </c:pt>
                <c:pt idx="25">
                  <c:v>-13.73</c:v>
                </c:pt>
                <c:pt idx="26">
                  <c:v>-13.78</c:v>
                </c:pt>
              </c:numCache>
            </c:numRef>
          </c:xVal>
          <c:yVal>
            <c:numRef>
              <c:f>'980008'!$E$1415:$E$1441</c:f>
              <c:numCache>
                <c:formatCode>General</c:formatCode>
                <c:ptCount val="27"/>
                <c:pt idx="0">
                  <c:v>140</c:v>
                </c:pt>
                <c:pt idx="1">
                  <c:v>142</c:v>
                </c:pt>
                <c:pt idx="2">
                  <c:v>115</c:v>
                </c:pt>
                <c:pt idx="3">
                  <c:v>116</c:v>
                </c:pt>
                <c:pt idx="4">
                  <c:v>167</c:v>
                </c:pt>
                <c:pt idx="5">
                  <c:v>142</c:v>
                </c:pt>
                <c:pt idx="6">
                  <c:v>156</c:v>
                </c:pt>
                <c:pt idx="7">
                  <c:v>167</c:v>
                </c:pt>
                <c:pt idx="8">
                  <c:v>170</c:v>
                </c:pt>
                <c:pt idx="9">
                  <c:v>151</c:v>
                </c:pt>
                <c:pt idx="10">
                  <c:v>155</c:v>
                </c:pt>
                <c:pt idx="11">
                  <c:v>144</c:v>
                </c:pt>
                <c:pt idx="12">
                  <c:v>160</c:v>
                </c:pt>
                <c:pt idx="13">
                  <c:v>128</c:v>
                </c:pt>
                <c:pt idx="14">
                  <c:v>122</c:v>
                </c:pt>
                <c:pt idx="15">
                  <c:v>87</c:v>
                </c:pt>
                <c:pt idx="16">
                  <c:v>64</c:v>
                </c:pt>
                <c:pt idx="17">
                  <c:v>53</c:v>
                </c:pt>
                <c:pt idx="18">
                  <c:v>34</c:v>
                </c:pt>
                <c:pt idx="19">
                  <c:v>30</c:v>
                </c:pt>
                <c:pt idx="20">
                  <c:v>30</c:v>
                </c:pt>
                <c:pt idx="21">
                  <c:v>29</c:v>
                </c:pt>
                <c:pt idx="22">
                  <c:v>23</c:v>
                </c:pt>
                <c:pt idx="23">
                  <c:v>21</c:v>
                </c:pt>
                <c:pt idx="24">
                  <c:v>26</c:v>
                </c:pt>
                <c:pt idx="25">
                  <c:v>17</c:v>
                </c:pt>
                <c:pt idx="26">
                  <c:v>22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'980008'!$B$1415:$B$1441</c:f>
              <c:numCache>
                <c:formatCode>General</c:formatCode>
                <c:ptCount val="27"/>
                <c:pt idx="0">
                  <c:v>-12.33</c:v>
                </c:pt>
                <c:pt idx="1">
                  <c:v>-12.404999999999999</c:v>
                </c:pt>
                <c:pt idx="2">
                  <c:v>-12.46</c:v>
                </c:pt>
                <c:pt idx="3">
                  <c:v>-12.52</c:v>
                </c:pt>
                <c:pt idx="4">
                  <c:v>-12.57</c:v>
                </c:pt>
                <c:pt idx="5">
                  <c:v>-12.625</c:v>
                </c:pt>
                <c:pt idx="6">
                  <c:v>-12.68</c:v>
                </c:pt>
                <c:pt idx="7">
                  <c:v>-12.74</c:v>
                </c:pt>
                <c:pt idx="8">
                  <c:v>-12.785</c:v>
                </c:pt>
                <c:pt idx="9">
                  <c:v>-12.85</c:v>
                </c:pt>
                <c:pt idx="10">
                  <c:v>-12.904999999999999</c:v>
                </c:pt>
                <c:pt idx="11">
                  <c:v>-12.96</c:v>
                </c:pt>
                <c:pt idx="12">
                  <c:v>-13.015000000000001</c:v>
                </c:pt>
                <c:pt idx="13">
                  <c:v>-13.065</c:v>
                </c:pt>
                <c:pt idx="14">
                  <c:v>-13.125</c:v>
                </c:pt>
                <c:pt idx="15">
                  <c:v>-13.18</c:v>
                </c:pt>
                <c:pt idx="16">
                  <c:v>-13.23</c:v>
                </c:pt>
                <c:pt idx="17">
                  <c:v>-13.285</c:v>
                </c:pt>
                <c:pt idx="18">
                  <c:v>-13.335000000000001</c:v>
                </c:pt>
                <c:pt idx="19">
                  <c:v>-13.395</c:v>
                </c:pt>
                <c:pt idx="20">
                  <c:v>-13.455</c:v>
                </c:pt>
                <c:pt idx="21">
                  <c:v>-13.505000000000001</c:v>
                </c:pt>
                <c:pt idx="22">
                  <c:v>-13.56</c:v>
                </c:pt>
                <c:pt idx="23">
                  <c:v>-13.62</c:v>
                </c:pt>
                <c:pt idx="24">
                  <c:v>-13.67</c:v>
                </c:pt>
                <c:pt idx="25">
                  <c:v>-13.73</c:v>
                </c:pt>
                <c:pt idx="26">
                  <c:v>-13.78</c:v>
                </c:pt>
              </c:numCache>
            </c:numRef>
          </c:xVal>
          <c:yVal>
            <c:numRef>
              <c:f>'980008'!$F$1415:$F$1441</c:f>
              <c:numCache>
                <c:formatCode>General</c:formatCode>
                <c:ptCount val="27"/>
                <c:pt idx="0">
                  <c:v>159.21786198939597</c:v>
                </c:pt>
                <c:pt idx="1">
                  <c:v>159.21786198939597</c:v>
                </c:pt>
                <c:pt idx="2">
                  <c:v>159.21786198939597</c:v>
                </c:pt>
                <c:pt idx="3">
                  <c:v>159.21786198939597</c:v>
                </c:pt>
                <c:pt idx="4">
                  <c:v>159.21786198939597</c:v>
                </c:pt>
                <c:pt idx="5">
                  <c:v>159.21786198939597</c:v>
                </c:pt>
                <c:pt idx="6">
                  <c:v>159.21786198939597</c:v>
                </c:pt>
                <c:pt idx="7">
                  <c:v>159.21786198939597</c:v>
                </c:pt>
                <c:pt idx="8">
                  <c:v>159.21786198939597</c:v>
                </c:pt>
                <c:pt idx="9">
                  <c:v>159.21786198939597</c:v>
                </c:pt>
                <c:pt idx="10">
                  <c:v>158.95642782990609</c:v>
                </c:pt>
                <c:pt idx="11">
                  <c:v>154.88942751352653</c:v>
                </c:pt>
                <c:pt idx="12">
                  <c:v>145.89775867624877</c:v>
                </c:pt>
                <c:pt idx="13">
                  <c:v>133.45004159529975</c:v>
                </c:pt>
                <c:pt idx="14">
                  <c:v>113.14041543899873</c:v>
                </c:pt>
                <c:pt idx="15">
                  <c:v>89.400146173297742</c:v>
                </c:pt>
                <c:pt idx="16">
                  <c:v>68.234600849087272</c:v>
                </c:pt>
                <c:pt idx="17">
                  <c:v>49.653320944222742</c:v>
                </c:pt>
                <c:pt idx="18">
                  <c:v>37.034720986860648</c:v>
                </c:pt>
                <c:pt idx="19">
                  <c:v>27.264766697188271</c:v>
                </c:pt>
                <c:pt idx="20">
                  <c:v>23.355574944782962</c:v>
                </c:pt>
                <c:pt idx="21">
                  <c:v>23.273838996853918</c:v>
                </c:pt>
                <c:pt idx="22">
                  <c:v>23.273838996853918</c:v>
                </c:pt>
                <c:pt idx="23">
                  <c:v>23.273838996853918</c:v>
                </c:pt>
                <c:pt idx="24">
                  <c:v>23.273838996853918</c:v>
                </c:pt>
                <c:pt idx="25">
                  <c:v>23.273838996853918</c:v>
                </c:pt>
                <c:pt idx="26">
                  <c:v>23.273838996853918</c:v>
                </c:pt>
              </c:numCache>
            </c:numRef>
          </c:yVal>
        </c:ser>
        <c:axId val="107902848"/>
        <c:axId val="107904384"/>
      </c:scatterChart>
      <c:valAx>
        <c:axId val="107902848"/>
        <c:scaling>
          <c:orientation val="minMax"/>
        </c:scaling>
        <c:axPos val="b"/>
        <c:numFmt formatCode="General" sourceLinked="1"/>
        <c:tickLblPos val="nextTo"/>
        <c:crossAx val="107904384"/>
        <c:crosses val="autoZero"/>
        <c:crossBetween val="midCat"/>
      </c:valAx>
      <c:valAx>
        <c:axId val="107904384"/>
        <c:scaling>
          <c:orientation val="minMax"/>
        </c:scaling>
        <c:axPos val="l"/>
        <c:majorGridlines/>
        <c:numFmt formatCode="General" sourceLinked="1"/>
        <c:tickLblPos val="nextTo"/>
        <c:crossAx val="107902848"/>
        <c:crosses val="autoZero"/>
        <c:crossBetween val="midCat"/>
      </c:valAx>
    </c:plotArea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'980008'!$B$62:$B$88</c:f>
              <c:numCache>
                <c:formatCode>General</c:formatCode>
                <c:ptCount val="27"/>
                <c:pt idx="0">
                  <c:v>-11.484999999999999</c:v>
                </c:pt>
                <c:pt idx="1">
                  <c:v>-11.545</c:v>
                </c:pt>
                <c:pt idx="2">
                  <c:v>-11.6</c:v>
                </c:pt>
                <c:pt idx="3">
                  <c:v>-11.664999999999999</c:v>
                </c:pt>
                <c:pt idx="4">
                  <c:v>-11.725</c:v>
                </c:pt>
                <c:pt idx="5">
                  <c:v>-11.775</c:v>
                </c:pt>
                <c:pt idx="6">
                  <c:v>-11.83</c:v>
                </c:pt>
                <c:pt idx="7">
                  <c:v>-11.885</c:v>
                </c:pt>
                <c:pt idx="8">
                  <c:v>-11.94</c:v>
                </c:pt>
                <c:pt idx="9">
                  <c:v>-11.99</c:v>
                </c:pt>
                <c:pt idx="10">
                  <c:v>-12.05</c:v>
                </c:pt>
                <c:pt idx="11">
                  <c:v>-12.105</c:v>
                </c:pt>
                <c:pt idx="12">
                  <c:v>-12.16</c:v>
                </c:pt>
                <c:pt idx="13">
                  <c:v>-12.215</c:v>
                </c:pt>
                <c:pt idx="14">
                  <c:v>-12.27</c:v>
                </c:pt>
                <c:pt idx="15">
                  <c:v>-12.324999999999999</c:v>
                </c:pt>
                <c:pt idx="16">
                  <c:v>-12.375</c:v>
                </c:pt>
                <c:pt idx="17">
                  <c:v>-12.435</c:v>
                </c:pt>
                <c:pt idx="18">
                  <c:v>-12.484999999999999</c:v>
                </c:pt>
                <c:pt idx="19">
                  <c:v>-12.54</c:v>
                </c:pt>
                <c:pt idx="20">
                  <c:v>-12.6</c:v>
                </c:pt>
                <c:pt idx="21">
                  <c:v>-12.65</c:v>
                </c:pt>
                <c:pt idx="22">
                  <c:v>-12.705</c:v>
                </c:pt>
                <c:pt idx="23">
                  <c:v>-12.765000000000001</c:v>
                </c:pt>
                <c:pt idx="24">
                  <c:v>-12.815</c:v>
                </c:pt>
                <c:pt idx="25">
                  <c:v>-12.87</c:v>
                </c:pt>
                <c:pt idx="26">
                  <c:v>-12.93</c:v>
                </c:pt>
              </c:numCache>
            </c:numRef>
          </c:xVal>
          <c:yVal>
            <c:numRef>
              <c:f>'980008'!$E$62:$E$88</c:f>
              <c:numCache>
                <c:formatCode>General</c:formatCode>
                <c:ptCount val="27"/>
                <c:pt idx="0">
                  <c:v>181</c:v>
                </c:pt>
                <c:pt idx="1">
                  <c:v>204</c:v>
                </c:pt>
                <c:pt idx="2">
                  <c:v>219</c:v>
                </c:pt>
                <c:pt idx="3">
                  <c:v>207</c:v>
                </c:pt>
                <c:pt idx="4">
                  <c:v>232</c:v>
                </c:pt>
                <c:pt idx="5">
                  <c:v>197</c:v>
                </c:pt>
                <c:pt idx="6">
                  <c:v>232</c:v>
                </c:pt>
                <c:pt idx="7">
                  <c:v>218</c:v>
                </c:pt>
                <c:pt idx="8">
                  <c:v>217</c:v>
                </c:pt>
                <c:pt idx="9">
                  <c:v>222</c:v>
                </c:pt>
                <c:pt idx="10">
                  <c:v>253</c:v>
                </c:pt>
                <c:pt idx="11">
                  <c:v>248</c:v>
                </c:pt>
                <c:pt idx="12">
                  <c:v>252</c:v>
                </c:pt>
                <c:pt idx="13">
                  <c:v>186</c:v>
                </c:pt>
                <c:pt idx="14">
                  <c:v>211</c:v>
                </c:pt>
                <c:pt idx="15">
                  <c:v>161</c:v>
                </c:pt>
                <c:pt idx="16">
                  <c:v>125</c:v>
                </c:pt>
                <c:pt idx="17">
                  <c:v>85</c:v>
                </c:pt>
                <c:pt idx="18">
                  <c:v>63</c:v>
                </c:pt>
                <c:pt idx="19">
                  <c:v>47</c:v>
                </c:pt>
                <c:pt idx="20">
                  <c:v>23</c:v>
                </c:pt>
                <c:pt idx="21">
                  <c:v>37</c:v>
                </c:pt>
                <c:pt idx="22">
                  <c:v>28</c:v>
                </c:pt>
                <c:pt idx="23">
                  <c:v>33</c:v>
                </c:pt>
                <c:pt idx="24">
                  <c:v>28</c:v>
                </c:pt>
                <c:pt idx="25">
                  <c:v>29</c:v>
                </c:pt>
                <c:pt idx="26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'980008'!$B$62:$B$88</c:f>
              <c:numCache>
                <c:formatCode>General</c:formatCode>
                <c:ptCount val="27"/>
                <c:pt idx="0">
                  <c:v>-11.484999999999999</c:v>
                </c:pt>
                <c:pt idx="1">
                  <c:v>-11.545</c:v>
                </c:pt>
                <c:pt idx="2">
                  <c:v>-11.6</c:v>
                </c:pt>
                <c:pt idx="3">
                  <c:v>-11.664999999999999</c:v>
                </c:pt>
                <c:pt idx="4">
                  <c:v>-11.725</c:v>
                </c:pt>
                <c:pt idx="5">
                  <c:v>-11.775</c:v>
                </c:pt>
                <c:pt idx="6">
                  <c:v>-11.83</c:v>
                </c:pt>
                <c:pt idx="7">
                  <c:v>-11.885</c:v>
                </c:pt>
                <c:pt idx="8">
                  <c:v>-11.94</c:v>
                </c:pt>
                <c:pt idx="9">
                  <c:v>-11.99</c:v>
                </c:pt>
                <c:pt idx="10">
                  <c:v>-12.05</c:v>
                </c:pt>
                <c:pt idx="11">
                  <c:v>-12.105</c:v>
                </c:pt>
                <c:pt idx="12">
                  <c:v>-12.16</c:v>
                </c:pt>
                <c:pt idx="13">
                  <c:v>-12.215</c:v>
                </c:pt>
                <c:pt idx="14">
                  <c:v>-12.27</c:v>
                </c:pt>
                <c:pt idx="15">
                  <c:v>-12.324999999999999</c:v>
                </c:pt>
                <c:pt idx="16">
                  <c:v>-12.375</c:v>
                </c:pt>
                <c:pt idx="17">
                  <c:v>-12.435</c:v>
                </c:pt>
                <c:pt idx="18">
                  <c:v>-12.484999999999999</c:v>
                </c:pt>
                <c:pt idx="19">
                  <c:v>-12.54</c:v>
                </c:pt>
                <c:pt idx="20">
                  <c:v>-12.6</c:v>
                </c:pt>
                <c:pt idx="21">
                  <c:v>-12.65</c:v>
                </c:pt>
                <c:pt idx="22">
                  <c:v>-12.705</c:v>
                </c:pt>
                <c:pt idx="23">
                  <c:v>-12.765000000000001</c:v>
                </c:pt>
                <c:pt idx="24">
                  <c:v>-12.815</c:v>
                </c:pt>
                <c:pt idx="25">
                  <c:v>-12.87</c:v>
                </c:pt>
                <c:pt idx="26">
                  <c:v>-12.93</c:v>
                </c:pt>
              </c:numCache>
            </c:numRef>
          </c:xVal>
          <c:yVal>
            <c:numRef>
              <c:f>'980008'!$F$62:$F$88</c:f>
              <c:numCache>
                <c:formatCode>General</c:formatCode>
                <c:ptCount val="27"/>
                <c:pt idx="0">
                  <c:v>218.93537226155561</c:v>
                </c:pt>
                <c:pt idx="1">
                  <c:v>218.93537226155561</c:v>
                </c:pt>
                <c:pt idx="2">
                  <c:v>218.93537226155561</c:v>
                </c:pt>
                <c:pt idx="3">
                  <c:v>218.93537226155561</c:v>
                </c:pt>
                <c:pt idx="4">
                  <c:v>218.93537226155561</c:v>
                </c:pt>
                <c:pt idx="5">
                  <c:v>218.93537226155561</c:v>
                </c:pt>
                <c:pt idx="6">
                  <c:v>218.93537226155561</c:v>
                </c:pt>
                <c:pt idx="7">
                  <c:v>218.93537226155561</c:v>
                </c:pt>
                <c:pt idx="8">
                  <c:v>218.93537226155561</c:v>
                </c:pt>
                <c:pt idx="9">
                  <c:v>218.93537226155561</c:v>
                </c:pt>
                <c:pt idx="10">
                  <c:v>218.93537226155561</c:v>
                </c:pt>
                <c:pt idx="11">
                  <c:v>218.93537226155561</c:v>
                </c:pt>
                <c:pt idx="12">
                  <c:v>217.20700759407657</c:v>
                </c:pt>
                <c:pt idx="13">
                  <c:v>207.46414581305157</c:v>
                </c:pt>
                <c:pt idx="14">
                  <c:v>189.13286820074984</c:v>
                </c:pt>
                <c:pt idx="15">
                  <c:v>162.21317475717134</c:v>
                </c:pt>
                <c:pt idx="16">
                  <c:v>130.28796863256164</c:v>
                </c:pt>
                <c:pt idx="17">
                  <c:v>88.870197713249723</c:v>
                </c:pt>
                <c:pt idx="18">
                  <c:v>61.760880199952091</c:v>
                </c:pt>
                <c:pt idx="19">
                  <c:v>40.138664228815578</c:v>
                </c:pt>
                <c:pt idx="20">
                  <c:v>26.345845026552411</c:v>
                </c:pt>
                <c:pt idx="21">
                  <c:v>22.659479780372777</c:v>
                </c:pt>
                <c:pt idx="22">
                  <c:v>22.658149249676974</c:v>
                </c:pt>
                <c:pt idx="23">
                  <c:v>22.658149249676974</c:v>
                </c:pt>
                <c:pt idx="24">
                  <c:v>22.658149249676974</c:v>
                </c:pt>
                <c:pt idx="25">
                  <c:v>22.658149249676974</c:v>
                </c:pt>
                <c:pt idx="26">
                  <c:v>22.658149249676974</c:v>
                </c:pt>
              </c:numCache>
            </c:numRef>
          </c:yVal>
        </c:ser>
        <c:axId val="100512896"/>
        <c:axId val="100514432"/>
      </c:scatterChart>
      <c:valAx>
        <c:axId val="100512896"/>
        <c:scaling>
          <c:orientation val="minMax"/>
        </c:scaling>
        <c:axPos val="b"/>
        <c:numFmt formatCode="General" sourceLinked="1"/>
        <c:tickLblPos val="nextTo"/>
        <c:crossAx val="100514432"/>
        <c:crosses val="autoZero"/>
        <c:crossBetween val="midCat"/>
      </c:valAx>
      <c:valAx>
        <c:axId val="100514432"/>
        <c:scaling>
          <c:orientation val="minMax"/>
        </c:scaling>
        <c:axPos val="l"/>
        <c:majorGridlines/>
        <c:numFmt formatCode="General" sourceLinked="1"/>
        <c:tickLblPos val="nextTo"/>
        <c:crossAx val="100512896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'980008'!$B$1459:$B$1485</c:f>
              <c:numCache>
                <c:formatCode>General</c:formatCode>
                <c:ptCount val="27"/>
                <c:pt idx="0">
                  <c:v>-12.164999999999999</c:v>
                </c:pt>
                <c:pt idx="1">
                  <c:v>-12.234999999999999</c:v>
                </c:pt>
                <c:pt idx="2">
                  <c:v>-12.285</c:v>
                </c:pt>
                <c:pt idx="3">
                  <c:v>-12.335000000000001</c:v>
                </c:pt>
                <c:pt idx="4">
                  <c:v>-12.395</c:v>
                </c:pt>
                <c:pt idx="5">
                  <c:v>-12.45</c:v>
                </c:pt>
                <c:pt idx="6">
                  <c:v>-12.515000000000001</c:v>
                </c:pt>
                <c:pt idx="7">
                  <c:v>-12.57</c:v>
                </c:pt>
                <c:pt idx="8">
                  <c:v>-12.61</c:v>
                </c:pt>
                <c:pt idx="9">
                  <c:v>-12.67</c:v>
                </c:pt>
                <c:pt idx="10">
                  <c:v>-12.73</c:v>
                </c:pt>
                <c:pt idx="11">
                  <c:v>-12.79</c:v>
                </c:pt>
                <c:pt idx="12">
                  <c:v>-12.84</c:v>
                </c:pt>
                <c:pt idx="13">
                  <c:v>-12.9</c:v>
                </c:pt>
                <c:pt idx="14">
                  <c:v>-12.955</c:v>
                </c:pt>
                <c:pt idx="15">
                  <c:v>-13.005000000000001</c:v>
                </c:pt>
                <c:pt idx="16">
                  <c:v>-13.065</c:v>
                </c:pt>
                <c:pt idx="17">
                  <c:v>-13.12</c:v>
                </c:pt>
                <c:pt idx="18">
                  <c:v>-13.17</c:v>
                </c:pt>
                <c:pt idx="19">
                  <c:v>-13.23</c:v>
                </c:pt>
                <c:pt idx="20">
                  <c:v>-13.28</c:v>
                </c:pt>
                <c:pt idx="21">
                  <c:v>-13.33</c:v>
                </c:pt>
                <c:pt idx="22">
                  <c:v>-13.39</c:v>
                </c:pt>
                <c:pt idx="23">
                  <c:v>-13.45</c:v>
                </c:pt>
                <c:pt idx="24">
                  <c:v>-13.5</c:v>
                </c:pt>
                <c:pt idx="25">
                  <c:v>-13.555</c:v>
                </c:pt>
                <c:pt idx="26">
                  <c:v>-13.615</c:v>
                </c:pt>
              </c:numCache>
            </c:numRef>
          </c:xVal>
          <c:yVal>
            <c:numRef>
              <c:f>'980008'!$E$1459:$E$1485</c:f>
              <c:numCache>
                <c:formatCode>General</c:formatCode>
                <c:ptCount val="27"/>
                <c:pt idx="0">
                  <c:v>129</c:v>
                </c:pt>
                <c:pt idx="1">
                  <c:v>157</c:v>
                </c:pt>
                <c:pt idx="2">
                  <c:v>179</c:v>
                </c:pt>
                <c:pt idx="3">
                  <c:v>154</c:v>
                </c:pt>
                <c:pt idx="4">
                  <c:v>160</c:v>
                </c:pt>
                <c:pt idx="5">
                  <c:v>152</c:v>
                </c:pt>
                <c:pt idx="6">
                  <c:v>152</c:v>
                </c:pt>
                <c:pt idx="7">
                  <c:v>166</c:v>
                </c:pt>
                <c:pt idx="8">
                  <c:v>183</c:v>
                </c:pt>
                <c:pt idx="9">
                  <c:v>173</c:v>
                </c:pt>
                <c:pt idx="10">
                  <c:v>171</c:v>
                </c:pt>
                <c:pt idx="11">
                  <c:v>155</c:v>
                </c:pt>
                <c:pt idx="12">
                  <c:v>188</c:v>
                </c:pt>
                <c:pt idx="13">
                  <c:v>185</c:v>
                </c:pt>
                <c:pt idx="14">
                  <c:v>160</c:v>
                </c:pt>
                <c:pt idx="15">
                  <c:v>121</c:v>
                </c:pt>
                <c:pt idx="16">
                  <c:v>122</c:v>
                </c:pt>
                <c:pt idx="17">
                  <c:v>90</c:v>
                </c:pt>
                <c:pt idx="18">
                  <c:v>53</c:v>
                </c:pt>
                <c:pt idx="19">
                  <c:v>63</c:v>
                </c:pt>
                <c:pt idx="20">
                  <c:v>43</c:v>
                </c:pt>
                <c:pt idx="21">
                  <c:v>22</c:v>
                </c:pt>
                <c:pt idx="22">
                  <c:v>39</c:v>
                </c:pt>
                <c:pt idx="23">
                  <c:v>24</c:v>
                </c:pt>
                <c:pt idx="24">
                  <c:v>31</c:v>
                </c:pt>
                <c:pt idx="25">
                  <c:v>28</c:v>
                </c:pt>
                <c:pt idx="26">
                  <c:v>34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'980008'!$B$1459:$B$1485</c:f>
              <c:numCache>
                <c:formatCode>General</c:formatCode>
                <c:ptCount val="27"/>
                <c:pt idx="0">
                  <c:v>-12.164999999999999</c:v>
                </c:pt>
                <c:pt idx="1">
                  <c:v>-12.234999999999999</c:v>
                </c:pt>
                <c:pt idx="2">
                  <c:v>-12.285</c:v>
                </c:pt>
                <c:pt idx="3">
                  <c:v>-12.335000000000001</c:v>
                </c:pt>
                <c:pt idx="4">
                  <c:v>-12.395</c:v>
                </c:pt>
                <c:pt idx="5">
                  <c:v>-12.45</c:v>
                </c:pt>
                <c:pt idx="6">
                  <c:v>-12.515000000000001</c:v>
                </c:pt>
                <c:pt idx="7">
                  <c:v>-12.57</c:v>
                </c:pt>
                <c:pt idx="8">
                  <c:v>-12.61</c:v>
                </c:pt>
                <c:pt idx="9">
                  <c:v>-12.67</c:v>
                </c:pt>
                <c:pt idx="10">
                  <c:v>-12.73</c:v>
                </c:pt>
                <c:pt idx="11">
                  <c:v>-12.79</c:v>
                </c:pt>
                <c:pt idx="12">
                  <c:v>-12.84</c:v>
                </c:pt>
                <c:pt idx="13">
                  <c:v>-12.9</c:v>
                </c:pt>
                <c:pt idx="14">
                  <c:v>-12.955</c:v>
                </c:pt>
                <c:pt idx="15">
                  <c:v>-13.005000000000001</c:v>
                </c:pt>
                <c:pt idx="16">
                  <c:v>-13.065</c:v>
                </c:pt>
                <c:pt idx="17">
                  <c:v>-13.12</c:v>
                </c:pt>
                <c:pt idx="18">
                  <c:v>-13.17</c:v>
                </c:pt>
                <c:pt idx="19">
                  <c:v>-13.23</c:v>
                </c:pt>
                <c:pt idx="20">
                  <c:v>-13.28</c:v>
                </c:pt>
                <c:pt idx="21">
                  <c:v>-13.33</c:v>
                </c:pt>
                <c:pt idx="22">
                  <c:v>-13.39</c:v>
                </c:pt>
                <c:pt idx="23">
                  <c:v>-13.45</c:v>
                </c:pt>
                <c:pt idx="24">
                  <c:v>-13.5</c:v>
                </c:pt>
                <c:pt idx="25">
                  <c:v>-13.555</c:v>
                </c:pt>
                <c:pt idx="26">
                  <c:v>-13.615</c:v>
                </c:pt>
              </c:numCache>
            </c:numRef>
          </c:xVal>
          <c:yVal>
            <c:numRef>
              <c:f>'980008'!$F$1459:$F$1485</c:f>
              <c:numCache>
                <c:formatCode>General</c:formatCode>
                <c:ptCount val="27"/>
                <c:pt idx="0">
                  <c:v>162.72888297133557</c:v>
                </c:pt>
                <c:pt idx="1">
                  <c:v>162.72888297133557</c:v>
                </c:pt>
                <c:pt idx="2">
                  <c:v>162.72888297133557</c:v>
                </c:pt>
                <c:pt idx="3">
                  <c:v>162.72888297133557</c:v>
                </c:pt>
                <c:pt idx="4">
                  <c:v>162.72888297133557</c:v>
                </c:pt>
                <c:pt idx="5">
                  <c:v>162.72888297133557</c:v>
                </c:pt>
                <c:pt idx="6">
                  <c:v>162.72888297133557</c:v>
                </c:pt>
                <c:pt idx="7">
                  <c:v>162.72888297133557</c:v>
                </c:pt>
                <c:pt idx="8">
                  <c:v>162.72888297133557</c:v>
                </c:pt>
                <c:pt idx="9">
                  <c:v>162.72888297133557</c:v>
                </c:pt>
                <c:pt idx="10">
                  <c:v>162.72888297133557</c:v>
                </c:pt>
                <c:pt idx="11">
                  <c:v>162.72888297133557</c:v>
                </c:pt>
                <c:pt idx="12">
                  <c:v>162.72888297133557</c:v>
                </c:pt>
                <c:pt idx="13">
                  <c:v>159.74652060917327</c:v>
                </c:pt>
                <c:pt idx="14">
                  <c:v>150.70421824747223</c:v>
                </c:pt>
                <c:pt idx="15">
                  <c:v>137.22515354029034</c:v>
                </c:pt>
                <c:pt idx="16">
                  <c:v>114.43922581601711</c:v>
                </c:pt>
                <c:pt idx="17">
                  <c:v>87.767352551516211</c:v>
                </c:pt>
                <c:pt idx="18">
                  <c:v>66.090897896652251</c:v>
                </c:pt>
                <c:pt idx="19">
                  <c:v>46.690202386471512</c:v>
                </c:pt>
                <c:pt idx="20">
                  <c:v>36.032164524367687</c:v>
                </c:pt>
                <c:pt idx="21">
                  <c:v>30.382497931699682</c:v>
                </c:pt>
                <c:pt idx="22">
                  <c:v>29.394746632469555</c:v>
                </c:pt>
                <c:pt idx="23">
                  <c:v>29.394746632469555</c:v>
                </c:pt>
                <c:pt idx="24">
                  <c:v>29.394746632469555</c:v>
                </c:pt>
                <c:pt idx="25">
                  <c:v>29.394746632469555</c:v>
                </c:pt>
                <c:pt idx="26">
                  <c:v>29.394746632469555</c:v>
                </c:pt>
              </c:numCache>
            </c:numRef>
          </c:yVal>
        </c:ser>
        <c:axId val="107691392"/>
        <c:axId val="107697280"/>
      </c:scatterChart>
      <c:valAx>
        <c:axId val="107691392"/>
        <c:scaling>
          <c:orientation val="minMax"/>
        </c:scaling>
        <c:axPos val="b"/>
        <c:numFmt formatCode="General" sourceLinked="1"/>
        <c:tickLblPos val="nextTo"/>
        <c:crossAx val="107697280"/>
        <c:crosses val="autoZero"/>
        <c:crossBetween val="midCat"/>
      </c:valAx>
      <c:valAx>
        <c:axId val="107697280"/>
        <c:scaling>
          <c:orientation val="minMax"/>
        </c:scaling>
        <c:axPos val="l"/>
        <c:majorGridlines/>
        <c:numFmt formatCode="General" sourceLinked="1"/>
        <c:tickLblPos val="nextTo"/>
        <c:crossAx val="107691392"/>
        <c:crosses val="autoZero"/>
        <c:crossBetween val="midCat"/>
      </c:valAx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'980008'!$B$1503:$B$1525</c:f>
              <c:numCache>
                <c:formatCode>General</c:formatCode>
                <c:ptCount val="23"/>
                <c:pt idx="0">
                  <c:v>-12.31</c:v>
                </c:pt>
                <c:pt idx="1">
                  <c:v>-12.365</c:v>
                </c:pt>
                <c:pt idx="2">
                  <c:v>-12.414999999999999</c:v>
                </c:pt>
                <c:pt idx="3">
                  <c:v>-12.475</c:v>
                </c:pt>
                <c:pt idx="4">
                  <c:v>-12.535</c:v>
                </c:pt>
                <c:pt idx="5">
                  <c:v>-12.58</c:v>
                </c:pt>
                <c:pt idx="6">
                  <c:v>-12.645</c:v>
                </c:pt>
                <c:pt idx="7">
                  <c:v>-12.7</c:v>
                </c:pt>
                <c:pt idx="8">
                  <c:v>-12.75</c:v>
                </c:pt>
                <c:pt idx="9">
                  <c:v>-12.81</c:v>
                </c:pt>
                <c:pt idx="10">
                  <c:v>-12.865</c:v>
                </c:pt>
                <c:pt idx="11">
                  <c:v>-12.92</c:v>
                </c:pt>
                <c:pt idx="12">
                  <c:v>-12.975</c:v>
                </c:pt>
                <c:pt idx="13">
                  <c:v>-13.025</c:v>
                </c:pt>
                <c:pt idx="14">
                  <c:v>-13.085000000000001</c:v>
                </c:pt>
                <c:pt idx="15">
                  <c:v>-13.14</c:v>
                </c:pt>
                <c:pt idx="16">
                  <c:v>-13.19</c:v>
                </c:pt>
                <c:pt idx="17">
                  <c:v>-13.244999999999999</c:v>
                </c:pt>
                <c:pt idx="18">
                  <c:v>-13.3</c:v>
                </c:pt>
                <c:pt idx="19">
                  <c:v>-13.355</c:v>
                </c:pt>
                <c:pt idx="20">
                  <c:v>-13.414999999999999</c:v>
                </c:pt>
                <c:pt idx="21">
                  <c:v>-13.465</c:v>
                </c:pt>
                <c:pt idx="22">
                  <c:v>-13.52</c:v>
                </c:pt>
              </c:numCache>
            </c:numRef>
          </c:xVal>
          <c:yVal>
            <c:numRef>
              <c:f>'980008'!$E$1503:$E$1525</c:f>
              <c:numCache>
                <c:formatCode>General</c:formatCode>
                <c:ptCount val="23"/>
                <c:pt idx="0">
                  <c:v>154</c:v>
                </c:pt>
                <c:pt idx="1">
                  <c:v>149</c:v>
                </c:pt>
                <c:pt idx="2">
                  <c:v>160</c:v>
                </c:pt>
                <c:pt idx="3">
                  <c:v>158</c:v>
                </c:pt>
                <c:pt idx="4">
                  <c:v>149</c:v>
                </c:pt>
                <c:pt idx="5">
                  <c:v>156</c:v>
                </c:pt>
                <c:pt idx="6">
                  <c:v>159</c:v>
                </c:pt>
                <c:pt idx="7">
                  <c:v>129</c:v>
                </c:pt>
                <c:pt idx="8">
                  <c:v>125</c:v>
                </c:pt>
                <c:pt idx="9">
                  <c:v>150</c:v>
                </c:pt>
                <c:pt idx="10">
                  <c:v>124</c:v>
                </c:pt>
                <c:pt idx="11">
                  <c:v>112</c:v>
                </c:pt>
                <c:pt idx="12">
                  <c:v>82</c:v>
                </c:pt>
                <c:pt idx="13">
                  <c:v>74</c:v>
                </c:pt>
                <c:pt idx="14">
                  <c:v>62</c:v>
                </c:pt>
                <c:pt idx="15">
                  <c:v>41</c:v>
                </c:pt>
                <c:pt idx="16">
                  <c:v>34</c:v>
                </c:pt>
                <c:pt idx="17">
                  <c:v>34</c:v>
                </c:pt>
                <c:pt idx="18">
                  <c:v>29</c:v>
                </c:pt>
                <c:pt idx="19">
                  <c:v>28</c:v>
                </c:pt>
                <c:pt idx="20">
                  <c:v>25</c:v>
                </c:pt>
                <c:pt idx="21">
                  <c:v>24</c:v>
                </c:pt>
                <c:pt idx="22">
                  <c:v>20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'980008'!$B$1503:$B$1525</c:f>
              <c:numCache>
                <c:formatCode>General</c:formatCode>
                <c:ptCount val="23"/>
                <c:pt idx="0">
                  <c:v>-12.31</c:v>
                </c:pt>
                <c:pt idx="1">
                  <c:v>-12.365</c:v>
                </c:pt>
                <c:pt idx="2">
                  <c:v>-12.414999999999999</c:v>
                </c:pt>
                <c:pt idx="3">
                  <c:v>-12.475</c:v>
                </c:pt>
                <c:pt idx="4">
                  <c:v>-12.535</c:v>
                </c:pt>
                <c:pt idx="5">
                  <c:v>-12.58</c:v>
                </c:pt>
                <c:pt idx="6">
                  <c:v>-12.645</c:v>
                </c:pt>
                <c:pt idx="7">
                  <c:v>-12.7</c:v>
                </c:pt>
                <c:pt idx="8">
                  <c:v>-12.75</c:v>
                </c:pt>
                <c:pt idx="9">
                  <c:v>-12.81</c:v>
                </c:pt>
                <c:pt idx="10">
                  <c:v>-12.865</c:v>
                </c:pt>
                <c:pt idx="11">
                  <c:v>-12.92</c:v>
                </c:pt>
                <c:pt idx="12">
                  <c:v>-12.975</c:v>
                </c:pt>
                <c:pt idx="13">
                  <c:v>-13.025</c:v>
                </c:pt>
                <c:pt idx="14">
                  <c:v>-13.085000000000001</c:v>
                </c:pt>
                <c:pt idx="15">
                  <c:v>-13.14</c:v>
                </c:pt>
                <c:pt idx="16">
                  <c:v>-13.19</c:v>
                </c:pt>
                <c:pt idx="17">
                  <c:v>-13.244999999999999</c:v>
                </c:pt>
                <c:pt idx="18">
                  <c:v>-13.3</c:v>
                </c:pt>
                <c:pt idx="19">
                  <c:v>-13.355</c:v>
                </c:pt>
                <c:pt idx="20">
                  <c:v>-13.414999999999999</c:v>
                </c:pt>
                <c:pt idx="21">
                  <c:v>-13.465</c:v>
                </c:pt>
                <c:pt idx="22">
                  <c:v>-13.52</c:v>
                </c:pt>
              </c:numCache>
            </c:numRef>
          </c:xVal>
          <c:yVal>
            <c:numRef>
              <c:f>'980008'!$F$1503:$F$1525</c:f>
              <c:numCache>
                <c:formatCode>General</c:formatCode>
                <c:ptCount val="23"/>
                <c:pt idx="0">
                  <c:v>153.11506446507624</c:v>
                </c:pt>
                <c:pt idx="1">
                  <c:v>153.11506446507624</c:v>
                </c:pt>
                <c:pt idx="2">
                  <c:v>153.11506446507624</c:v>
                </c:pt>
                <c:pt idx="3">
                  <c:v>153.11506446507624</c:v>
                </c:pt>
                <c:pt idx="4">
                  <c:v>153.11506446507624</c:v>
                </c:pt>
                <c:pt idx="5">
                  <c:v>153.07242002953373</c:v>
                </c:pt>
                <c:pt idx="6">
                  <c:v>150.86133163816712</c:v>
                </c:pt>
                <c:pt idx="7">
                  <c:v>146.37173735987986</c:v>
                </c:pt>
                <c:pt idx="8">
                  <c:v>140.20725241118407</c:v>
                </c:pt>
                <c:pt idx="9">
                  <c:v>130.1911971410029</c:v>
                </c:pt>
                <c:pt idx="10">
                  <c:v>118.5002512004134</c:v>
                </c:pt>
                <c:pt idx="11">
                  <c:v>104.40885470572321</c:v>
                </c:pt>
                <c:pt idx="12">
                  <c:v>87.920536269601286</c:v>
                </c:pt>
                <c:pt idx="13">
                  <c:v>72.996090447653344</c:v>
                </c:pt>
                <c:pt idx="14">
                  <c:v>57.705428793062239</c:v>
                </c:pt>
                <c:pt idx="15">
                  <c:v>46.198550885944094</c:v>
                </c:pt>
                <c:pt idx="16">
                  <c:v>37.820788393362221</c:v>
                </c:pt>
                <c:pt idx="17">
                  <c:v>30.896588816799955</c:v>
                </c:pt>
                <c:pt idx="18">
                  <c:v>26.372839794338297</c:v>
                </c:pt>
                <c:pt idx="19">
                  <c:v>24.24954132597755</c:v>
                </c:pt>
                <c:pt idx="20">
                  <c:v>24.072061286853152</c:v>
                </c:pt>
                <c:pt idx="21">
                  <c:v>24.072061286853152</c:v>
                </c:pt>
                <c:pt idx="22">
                  <c:v>24.072061286853152</c:v>
                </c:pt>
              </c:numCache>
            </c:numRef>
          </c:yVal>
        </c:ser>
        <c:axId val="107711104"/>
        <c:axId val="107721088"/>
      </c:scatterChart>
      <c:valAx>
        <c:axId val="107711104"/>
        <c:scaling>
          <c:orientation val="minMax"/>
        </c:scaling>
        <c:axPos val="b"/>
        <c:numFmt formatCode="General" sourceLinked="1"/>
        <c:tickLblPos val="nextTo"/>
        <c:crossAx val="107721088"/>
        <c:crosses val="autoZero"/>
        <c:crossBetween val="midCat"/>
      </c:valAx>
      <c:valAx>
        <c:axId val="107721088"/>
        <c:scaling>
          <c:orientation val="minMax"/>
        </c:scaling>
        <c:axPos val="l"/>
        <c:majorGridlines/>
        <c:numFmt formatCode="General" sourceLinked="1"/>
        <c:tickLblPos val="nextTo"/>
        <c:crossAx val="107711104"/>
        <c:crosses val="autoZero"/>
        <c:crossBetween val="midCat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'980008'!$B$1543:$B$1565</c:f>
              <c:numCache>
                <c:formatCode>General</c:formatCode>
                <c:ptCount val="23"/>
                <c:pt idx="0">
                  <c:v>-12.295</c:v>
                </c:pt>
                <c:pt idx="1">
                  <c:v>-12.36</c:v>
                </c:pt>
                <c:pt idx="2">
                  <c:v>-12.41</c:v>
                </c:pt>
                <c:pt idx="3">
                  <c:v>-12.47</c:v>
                </c:pt>
                <c:pt idx="4">
                  <c:v>-12.53</c:v>
                </c:pt>
                <c:pt idx="5">
                  <c:v>-12.585000000000001</c:v>
                </c:pt>
                <c:pt idx="6">
                  <c:v>-12.645</c:v>
                </c:pt>
                <c:pt idx="7">
                  <c:v>-12.7</c:v>
                </c:pt>
                <c:pt idx="8">
                  <c:v>-12.75</c:v>
                </c:pt>
                <c:pt idx="9">
                  <c:v>-12.81</c:v>
                </c:pt>
                <c:pt idx="10">
                  <c:v>-12.865</c:v>
                </c:pt>
                <c:pt idx="11">
                  <c:v>-12.92</c:v>
                </c:pt>
                <c:pt idx="12">
                  <c:v>-12.975</c:v>
                </c:pt>
                <c:pt idx="13">
                  <c:v>-13.03</c:v>
                </c:pt>
                <c:pt idx="14">
                  <c:v>-13.085000000000001</c:v>
                </c:pt>
                <c:pt idx="15">
                  <c:v>-13.14</c:v>
                </c:pt>
                <c:pt idx="16">
                  <c:v>-13.19</c:v>
                </c:pt>
                <c:pt idx="17">
                  <c:v>-13.25</c:v>
                </c:pt>
                <c:pt idx="18">
                  <c:v>-13.3</c:v>
                </c:pt>
                <c:pt idx="19">
                  <c:v>-13.355</c:v>
                </c:pt>
                <c:pt idx="20">
                  <c:v>-13.414999999999999</c:v>
                </c:pt>
                <c:pt idx="21">
                  <c:v>-13.465</c:v>
                </c:pt>
                <c:pt idx="22">
                  <c:v>-13.52</c:v>
                </c:pt>
              </c:numCache>
            </c:numRef>
          </c:xVal>
          <c:yVal>
            <c:numRef>
              <c:f>'980008'!$E$1543:$E$1565</c:f>
              <c:numCache>
                <c:formatCode>General</c:formatCode>
                <c:ptCount val="23"/>
                <c:pt idx="0">
                  <c:v>159</c:v>
                </c:pt>
                <c:pt idx="1">
                  <c:v>152</c:v>
                </c:pt>
                <c:pt idx="2">
                  <c:v>142</c:v>
                </c:pt>
                <c:pt idx="3">
                  <c:v>139</c:v>
                </c:pt>
                <c:pt idx="4">
                  <c:v>155</c:v>
                </c:pt>
                <c:pt idx="5">
                  <c:v>134</c:v>
                </c:pt>
                <c:pt idx="6">
                  <c:v>155</c:v>
                </c:pt>
                <c:pt idx="7">
                  <c:v>143</c:v>
                </c:pt>
                <c:pt idx="8">
                  <c:v>130</c:v>
                </c:pt>
                <c:pt idx="9">
                  <c:v>112</c:v>
                </c:pt>
                <c:pt idx="10">
                  <c:v>98</c:v>
                </c:pt>
                <c:pt idx="11">
                  <c:v>66</c:v>
                </c:pt>
                <c:pt idx="12">
                  <c:v>52</c:v>
                </c:pt>
                <c:pt idx="13">
                  <c:v>38</c:v>
                </c:pt>
                <c:pt idx="14">
                  <c:v>34</c:v>
                </c:pt>
                <c:pt idx="15">
                  <c:v>27</c:v>
                </c:pt>
                <c:pt idx="16">
                  <c:v>25</c:v>
                </c:pt>
                <c:pt idx="17">
                  <c:v>23</c:v>
                </c:pt>
                <c:pt idx="18">
                  <c:v>32</c:v>
                </c:pt>
                <c:pt idx="19">
                  <c:v>22</c:v>
                </c:pt>
                <c:pt idx="20">
                  <c:v>35</c:v>
                </c:pt>
                <c:pt idx="21">
                  <c:v>24</c:v>
                </c:pt>
                <c:pt idx="22">
                  <c:v>23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'980008'!$B$1543:$B$1565</c:f>
              <c:numCache>
                <c:formatCode>General</c:formatCode>
                <c:ptCount val="23"/>
                <c:pt idx="0">
                  <c:v>-12.295</c:v>
                </c:pt>
                <c:pt idx="1">
                  <c:v>-12.36</c:v>
                </c:pt>
                <c:pt idx="2">
                  <c:v>-12.41</c:v>
                </c:pt>
                <c:pt idx="3">
                  <c:v>-12.47</c:v>
                </c:pt>
                <c:pt idx="4">
                  <c:v>-12.53</c:v>
                </c:pt>
                <c:pt idx="5">
                  <c:v>-12.585000000000001</c:v>
                </c:pt>
                <c:pt idx="6">
                  <c:v>-12.645</c:v>
                </c:pt>
                <c:pt idx="7">
                  <c:v>-12.7</c:v>
                </c:pt>
                <c:pt idx="8">
                  <c:v>-12.75</c:v>
                </c:pt>
                <c:pt idx="9">
                  <c:v>-12.81</c:v>
                </c:pt>
                <c:pt idx="10">
                  <c:v>-12.865</c:v>
                </c:pt>
                <c:pt idx="11">
                  <c:v>-12.92</c:v>
                </c:pt>
                <c:pt idx="12">
                  <c:v>-12.975</c:v>
                </c:pt>
                <c:pt idx="13">
                  <c:v>-13.03</c:v>
                </c:pt>
                <c:pt idx="14">
                  <c:v>-13.085000000000001</c:v>
                </c:pt>
                <c:pt idx="15">
                  <c:v>-13.14</c:v>
                </c:pt>
                <c:pt idx="16">
                  <c:v>-13.19</c:v>
                </c:pt>
                <c:pt idx="17">
                  <c:v>-13.25</c:v>
                </c:pt>
                <c:pt idx="18">
                  <c:v>-13.3</c:v>
                </c:pt>
                <c:pt idx="19">
                  <c:v>-13.355</c:v>
                </c:pt>
                <c:pt idx="20">
                  <c:v>-13.414999999999999</c:v>
                </c:pt>
                <c:pt idx="21">
                  <c:v>-13.465</c:v>
                </c:pt>
                <c:pt idx="22">
                  <c:v>-13.52</c:v>
                </c:pt>
              </c:numCache>
            </c:numRef>
          </c:xVal>
          <c:yVal>
            <c:numRef>
              <c:f>'980008'!$F$1543:$F$1565</c:f>
              <c:numCache>
                <c:formatCode>General</c:formatCode>
                <c:ptCount val="23"/>
                <c:pt idx="0">
                  <c:v>147.62890780924451</c:v>
                </c:pt>
                <c:pt idx="1">
                  <c:v>147.62890780924451</c:v>
                </c:pt>
                <c:pt idx="2">
                  <c:v>147.62890780924451</c:v>
                </c:pt>
                <c:pt idx="3">
                  <c:v>147.62890780924451</c:v>
                </c:pt>
                <c:pt idx="4">
                  <c:v>147.62890780924451</c:v>
                </c:pt>
                <c:pt idx="5">
                  <c:v>147.62890780924451</c:v>
                </c:pt>
                <c:pt idx="6">
                  <c:v>146.30851430519061</c:v>
                </c:pt>
                <c:pt idx="7">
                  <c:v>140.33255271213483</c:v>
                </c:pt>
                <c:pt idx="8">
                  <c:v>130.7189647951916</c:v>
                </c:pt>
                <c:pt idx="9">
                  <c:v>113.92667630562362</c:v>
                </c:pt>
                <c:pt idx="10">
                  <c:v>93.496761492168616</c:v>
                </c:pt>
                <c:pt idx="11">
                  <c:v>70.703418538410475</c:v>
                </c:pt>
                <c:pt idx="12">
                  <c:v>52.333313679022588</c:v>
                </c:pt>
                <c:pt idx="13">
                  <c:v>38.781193226434404</c:v>
                </c:pt>
                <c:pt idx="14">
                  <c:v>30.047057180645691</c:v>
                </c:pt>
                <c:pt idx="15">
                  <c:v>26.130905541657025</c:v>
                </c:pt>
                <c:pt idx="16">
                  <c:v>25.895171117000256</c:v>
                </c:pt>
                <c:pt idx="17">
                  <c:v>25.895171117000256</c:v>
                </c:pt>
                <c:pt idx="18">
                  <c:v>25.895171117000256</c:v>
                </c:pt>
                <c:pt idx="19">
                  <c:v>25.895171117000256</c:v>
                </c:pt>
                <c:pt idx="20">
                  <c:v>25.895171117000256</c:v>
                </c:pt>
                <c:pt idx="21">
                  <c:v>25.895171117000256</c:v>
                </c:pt>
                <c:pt idx="22">
                  <c:v>25.895171117000256</c:v>
                </c:pt>
              </c:numCache>
            </c:numRef>
          </c:yVal>
        </c:ser>
        <c:axId val="109649920"/>
        <c:axId val="109651456"/>
      </c:scatterChart>
      <c:valAx>
        <c:axId val="109649920"/>
        <c:scaling>
          <c:orientation val="minMax"/>
        </c:scaling>
        <c:axPos val="b"/>
        <c:numFmt formatCode="General" sourceLinked="1"/>
        <c:tickLblPos val="nextTo"/>
        <c:crossAx val="109651456"/>
        <c:crosses val="autoZero"/>
        <c:crossBetween val="midCat"/>
      </c:valAx>
      <c:valAx>
        <c:axId val="109651456"/>
        <c:scaling>
          <c:orientation val="minMax"/>
        </c:scaling>
        <c:axPos val="l"/>
        <c:majorGridlines/>
        <c:numFmt formatCode="General" sourceLinked="1"/>
        <c:tickLblPos val="nextTo"/>
        <c:crossAx val="109649920"/>
        <c:crosses val="autoZero"/>
        <c:crossBetween val="midCat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'980008'!$B$1583:$B$1605</c:f>
              <c:numCache>
                <c:formatCode>General</c:formatCode>
                <c:ptCount val="23"/>
                <c:pt idx="0">
                  <c:v>-12.24</c:v>
                </c:pt>
                <c:pt idx="1">
                  <c:v>-12.315</c:v>
                </c:pt>
                <c:pt idx="2">
                  <c:v>-12.365</c:v>
                </c:pt>
                <c:pt idx="3">
                  <c:v>-12.42</c:v>
                </c:pt>
                <c:pt idx="4">
                  <c:v>-12.475</c:v>
                </c:pt>
                <c:pt idx="5">
                  <c:v>-12.53</c:v>
                </c:pt>
                <c:pt idx="6">
                  <c:v>-12.59</c:v>
                </c:pt>
                <c:pt idx="7">
                  <c:v>-12.645</c:v>
                </c:pt>
                <c:pt idx="8">
                  <c:v>-12.695</c:v>
                </c:pt>
                <c:pt idx="9">
                  <c:v>-12.755000000000001</c:v>
                </c:pt>
                <c:pt idx="10">
                  <c:v>-12.81</c:v>
                </c:pt>
                <c:pt idx="11">
                  <c:v>-12.875</c:v>
                </c:pt>
                <c:pt idx="12">
                  <c:v>-12.914999999999999</c:v>
                </c:pt>
                <c:pt idx="13">
                  <c:v>-12.98</c:v>
                </c:pt>
                <c:pt idx="14">
                  <c:v>-13.035</c:v>
                </c:pt>
                <c:pt idx="15">
                  <c:v>-13.085000000000001</c:v>
                </c:pt>
                <c:pt idx="16">
                  <c:v>-13.145</c:v>
                </c:pt>
                <c:pt idx="17">
                  <c:v>-13.195</c:v>
                </c:pt>
                <c:pt idx="18">
                  <c:v>-13.25</c:v>
                </c:pt>
                <c:pt idx="19">
                  <c:v>-13.31</c:v>
                </c:pt>
                <c:pt idx="20">
                  <c:v>-13.365</c:v>
                </c:pt>
                <c:pt idx="21">
                  <c:v>-13.414999999999999</c:v>
                </c:pt>
                <c:pt idx="22">
                  <c:v>-13.475</c:v>
                </c:pt>
              </c:numCache>
            </c:numRef>
          </c:xVal>
          <c:yVal>
            <c:numRef>
              <c:f>'980008'!$E$1583:$E$1605</c:f>
              <c:numCache>
                <c:formatCode>General</c:formatCode>
                <c:ptCount val="23"/>
                <c:pt idx="0">
                  <c:v>123</c:v>
                </c:pt>
                <c:pt idx="1">
                  <c:v>144</c:v>
                </c:pt>
                <c:pt idx="2">
                  <c:v>141</c:v>
                </c:pt>
                <c:pt idx="3">
                  <c:v>149</c:v>
                </c:pt>
                <c:pt idx="4">
                  <c:v>162</c:v>
                </c:pt>
                <c:pt idx="5">
                  <c:v>132</c:v>
                </c:pt>
                <c:pt idx="6">
                  <c:v>152</c:v>
                </c:pt>
                <c:pt idx="7">
                  <c:v>126</c:v>
                </c:pt>
                <c:pt idx="8">
                  <c:v>125</c:v>
                </c:pt>
                <c:pt idx="9">
                  <c:v>106</c:v>
                </c:pt>
                <c:pt idx="10">
                  <c:v>74</c:v>
                </c:pt>
                <c:pt idx="11">
                  <c:v>51</c:v>
                </c:pt>
                <c:pt idx="12">
                  <c:v>42</c:v>
                </c:pt>
                <c:pt idx="13">
                  <c:v>41</c:v>
                </c:pt>
                <c:pt idx="14">
                  <c:v>21</c:v>
                </c:pt>
                <c:pt idx="15">
                  <c:v>25</c:v>
                </c:pt>
                <c:pt idx="16">
                  <c:v>22</c:v>
                </c:pt>
                <c:pt idx="17">
                  <c:v>20</c:v>
                </c:pt>
                <c:pt idx="18">
                  <c:v>30</c:v>
                </c:pt>
                <c:pt idx="19">
                  <c:v>12</c:v>
                </c:pt>
                <c:pt idx="20">
                  <c:v>20</c:v>
                </c:pt>
                <c:pt idx="21">
                  <c:v>20</c:v>
                </c:pt>
                <c:pt idx="22">
                  <c:v>30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'980008'!$B$1583:$B$1605</c:f>
              <c:numCache>
                <c:formatCode>General</c:formatCode>
                <c:ptCount val="23"/>
                <c:pt idx="0">
                  <c:v>-12.24</c:v>
                </c:pt>
                <c:pt idx="1">
                  <c:v>-12.315</c:v>
                </c:pt>
                <c:pt idx="2">
                  <c:v>-12.365</c:v>
                </c:pt>
                <c:pt idx="3">
                  <c:v>-12.42</c:v>
                </c:pt>
                <c:pt idx="4">
                  <c:v>-12.475</c:v>
                </c:pt>
                <c:pt idx="5">
                  <c:v>-12.53</c:v>
                </c:pt>
                <c:pt idx="6">
                  <c:v>-12.59</c:v>
                </c:pt>
                <c:pt idx="7">
                  <c:v>-12.645</c:v>
                </c:pt>
                <c:pt idx="8">
                  <c:v>-12.695</c:v>
                </c:pt>
                <c:pt idx="9">
                  <c:v>-12.755000000000001</c:v>
                </c:pt>
                <c:pt idx="10">
                  <c:v>-12.81</c:v>
                </c:pt>
                <c:pt idx="11">
                  <c:v>-12.875</c:v>
                </c:pt>
                <c:pt idx="12">
                  <c:v>-12.914999999999999</c:v>
                </c:pt>
                <c:pt idx="13">
                  <c:v>-12.98</c:v>
                </c:pt>
                <c:pt idx="14">
                  <c:v>-13.035</c:v>
                </c:pt>
                <c:pt idx="15">
                  <c:v>-13.085000000000001</c:v>
                </c:pt>
                <c:pt idx="16">
                  <c:v>-13.145</c:v>
                </c:pt>
                <c:pt idx="17">
                  <c:v>-13.195</c:v>
                </c:pt>
                <c:pt idx="18">
                  <c:v>-13.25</c:v>
                </c:pt>
                <c:pt idx="19">
                  <c:v>-13.31</c:v>
                </c:pt>
                <c:pt idx="20">
                  <c:v>-13.365</c:v>
                </c:pt>
                <c:pt idx="21">
                  <c:v>-13.414999999999999</c:v>
                </c:pt>
                <c:pt idx="22">
                  <c:v>-13.475</c:v>
                </c:pt>
              </c:numCache>
            </c:numRef>
          </c:xVal>
          <c:yVal>
            <c:numRef>
              <c:f>'980008'!$F$1583:$F$1605</c:f>
              <c:numCache>
                <c:formatCode>General</c:formatCode>
                <c:ptCount val="23"/>
                <c:pt idx="0">
                  <c:v>142.5773077749393</c:v>
                </c:pt>
                <c:pt idx="1">
                  <c:v>142.5773077749393</c:v>
                </c:pt>
                <c:pt idx="2">
                  <c:v>142.5773077749393</c:v>
                </c:pt>
                <c:pt idx="3">
                  <c:v>142.5773077749393</c:v>
                </c:pt>
                <c:pt idx="4">
                  <c:v>142.5773077749393</c:v>
                </c:pt>
                <c:pt idx="5">
                  <c:v>142.43825534086733</c:v>
                </c:pt>
                <c:pt idx="6">
                  <c:v>138.58034447101707</c:v>
                </c:pt>
                <c:pt idx="7">
                  <c:v>130.39682106480839</c:v>
                </c:pt>
                <c:pt idx="8">
                  <c:v>119.09997341150513</c:v>
                </c:pt>
                <c:pt idx="9">
                  <c:v>100.69460307048446</c:v>
                </c:pt>
                <c:pt idx="10">
                  <c:v>79.22757912490593</c:v>
                </c:pt>
                <c:pt idx="11">
                  <c:v>55.406731487446137</c:v>
                </c:pt>
                <c:pt idx="12">
                  <c:v>43.833573062241328</c:v>
                </c:pt>
                <c:pt idx="13">
                  <c:v>30.041655817784758</c:v>
                </c:pt>
                <c:pt idx="14">
                  <c:v>23.220725152609312</c:v>
                </c:pt>
                <c:pt idx="15">
                  <c:v>20.877160013744902</c:v>
                </c:pt>
                <c:pt idx="16">
                  <c:v>20.842206507581775</c:v>
                </c:pt>
                <c:pt idx="17">
                  <c:v>20.842206507581775</c:v>
                </c:pt>
                <c:pt idx="18">
                  <c:v>20.842206507581775</c:v>
                </c:pt>
                <c:pt idx="19">
                  <c:v>20.842206507581775</c:v>
                </c:pt>
                <c:pt idx="20">
                  <c:v>20.842206507581775</c:v>
                </c:pt>
                <c:pt idx="21">
                  <c:v>20.842206507581775</c:v>
                </c:pt>
                <c:pt idx="22">
                  <c:v>20.842206507581775</c:v>
                </c:pt>
              </c:numCache>
            </c:numRef>
          </c:yVal>
        </c:ser>
        <c:axId val="109687936"/>
        <c:axId val="109689472"/>
      </c:scatterChart>
      <c:valAx>
        <c:axId val="109687936"/>
        <c:scaling>
          <c:orientation val="minMax"/>
        </c:scaling>
        <c:axPos val="b"/>
        <c:numFmt formatCode="General" sourceLinked="1"/>
        <c:tickLblPos val="nextTo"/>
        <c:crossAx val="109689472"/>
        <c:crosses val="autoZero"/>
        <c:crossBetween val="midCat"/>
      </c:valAx>
      <c:valAx>
        <c:axId val="109689472"/>
        <c:scaling>
          <c:orientation val="minMax"/>
        </c:scaling>
        <c:axPos val="l"/>
        <c:majorGridlines/>
        <c:numFmt formatCode="General" sourceLinked="1"/>
        <c:tickLblPos val="nextTo"/>
        <c:crossAx val="109687936"/>
        <c:crosses val="autoZero"/>
        <c:crossBetween val="midCat"/>
      </c:valAx>
    </c:plotArea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'980008'!$B$1623:$B$1645</c:f>
              <c:numCache>
                <c:formatCode>General</c:formatCode>
                <c:ptCount val="23"/>
                <c:pt idx="0">
                  <c:v>-12</c:v>
                </c:pt>
                <c:pt idx="1">
                  <c:v>-12.06</c:v>
                </c:pt>
                <c:pt idx="2">
                  <c:v>-12.115</c:v>
                </c:pt>
                <c:pt idx="3">
                  <c:v>-12.175000000000001</c:v>
                </c:pt>
                <c:pt idx="4">
                  <c:v>-12.23</c:v>
                </c:pt>
                <c:pt idx="5">
                  <c:v>-12.285</c:v>
                </c:pt>
                <c:pt idx="6">
                  <c:v>-12.335000000000001</c:v>
                </c:pt>
                <c:pt idx="7">
                  <c:v>-12.395</c:v>
                </c:pt>
                <c:pt idx="8">
                  <c:v>-12.445</c:v>
                </c:pt>
                <c:pt idx="9">
                  <c:v>-12.5</c:v>
                </c:pt>
                <c:pt idx="10">
                  <c:v>-12.565</c:v>
                </c:pt>
                <c:pt idx="11">
                  <c:v>-12.62</c:v>
                </c:pt>
                <c:pt idx="12">
                  <c:v>-12.675000000000001</c:v>
                </c:pt>
                <c:pt idx="13">
                  <c:v>-12.73</c:v>
                </c:pt>
                <c:pt idx="14">
                  <c:v>-12.785</c:v>
                </c:pt>
                <c:pt idx="15">
                  <c:v>-12.84</c:v>
                </c:pt>
                <c:pt idx="16">
                  <c:v>-12.89</c:v>
                </c:pt>
                <c:pt idx="17">
                  <c:v>-12.95</c:v>
                </c:pt>
                <c:pt idx="18">
                  <c:v>-12.994999999999999</c:v>
                </c:pt>
                <c:pt idx="19">
                  <c:v>-13.06</c:v>
                </c:pt>
                <c:pt idx="20">
                  <c:v>-13.115</c:v>
                </c:pt>
                <c:pt idx="21">
                  <c:v>-13.164999999999999</c:v>
                </c:pt>
                <c:pt idx="22">
                  <c:v>-13.225</c:v>
                </c:pt>
              </c:numCache>
            </c:numRef>
          </c:xVal>
          <c:yVal>
            <c:numRef>
              <c:f>'980008'!$E$1623:$E$1645</c:f>
              <c:numCache>
                <c:formatCode>General</c:formatCode>
                <c:ptCount val="23"/>
                <c:pt idx="0">
                  <c:v>140</c:v>
                </c:pt>
                <c:pt idx="1">
                  <c:v>130</c:v>
                </c:pt>
                <c:pt idx="2">
                  <c:v>124</c:v>
                </c:pt>
                <c:pt idx="3">
                  <c:v>125</c:v>
                </c:pt>
                <c:pt idx="4">
                  <c:v>134</c:v>
                </c:pt>
                <c:pt idx="5">
                  <c:v>159</c:v>
                </c:pt>
                <c:pt idx="6">
                  <c:v>151</c:v>
                </c:pt>
                <c:pt idx="7">
                  <c:v>150</c:v>
                </c:pt>
                <c:pt idx="8">
                  <c:v>130</c:v>
                </c:pt>
                <c:pt idx="9">
                  <c:v>121</c:v>
                </c:pt>
                <c:pt idx="10">
                  <c:v>99</c:v>
                </c:pt>
                <c:pt idx="11">
                  <c:v>78</c:v>
                </c:pt>
                <c:pt idx="12">
                  <c:v>67</c:v>
                </c:pt>
                <c:pt idx="13">
                  <c:v>51</c:v>
                </c:pt>
                <c:pt idx="14">
                  <c:v>35</c:v>
                </c:pt>
                <c:pt idx="15">
                  <c:v>29</c:v>
                </c:pt>
                <c:pt idx="16">
                  <c:v>26</c:v>
                </c:pt>
                <c:pt idx="17">
                  <c:v>28</c:v>
                </c:pt>
                <c:pt idx="18">
                  <c:v>29</c:v>
                </c:pt>
                <c:pt idx="19">
                  <c:v>25</c:v>
                </c:pt>
                <c:pt idx="20">
                  <c:v>22</c:v>
                </c:pt>
                <c:pt idx="21">
                  <c:v>32</c:v>
                </c:pt>
                <c:pt idx="22">
                  <c:v>18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'980008'!$B$1623:$B$1645</c:f>
              <c:numCache>
                <c:formatCode>General</c:formatCode>
                <c:ptCount val="23"/>
                <c:pt idx="0">
                  <c:v>-12</c:v>
                </c:pt>
                <c:pt idx="1">
                  <c:v>-12.06</c:v>
                </c:pt>
                <c:pt idx="2">
                  <c:v>-12.115</c:v>
                </c:pt>
                <c:pt idx="3">
                  <c:v>-12.175000000000001</c:v>
                </c:pt>
                <c:pt idx="4">
                  <c:v>-12.23</c:v>
                </c:pt>
                <c:pt idx="5">
                  <c:v>-12.285</c:v>
                </c:pt>
                <c:pt idx="6">
                  <c:v>-12.335000000000001</c:v>
                </c:pt>
                <c:pt idx="7">
                  <c:v>-12.395</c:v>
                </c:pt>
                <c:pt idx="8">
                  <c:v>-12.445</c:v>
                </c:pt>
                <c:pt idx="9">
                  <c:v>-12.5</c:v>
                </c:pt>
                <c:pt idx="10">
                  <c:v>-12.565</c:v>
                </c:pt>
                <c:pt idx="11">
                  <c:v>-12.62</c:v>
                </c:pt>
                <c:pt idx="12">
                  <c:v>-12.675000000000001</c:v>
                </c:pt>
                <c:pt idx="13">
                  <c:v>-12.73</c:v>
                </c:pt>
                <c:pt idx="14">
                  <c:v>-12.785</c:v>
                </c:pt>
                <c:pt idx="15">
                  <c:v>-12.84</c:v>
                </c:pt>
                <c:pt idx="16">
                  <c:v>-12.89</c:v>
                </c:pt>
                <c:pt idx="17">
                  <c:v>-12.95</c:v>
                </c:pt>
                <c:pt idx="18">
                  <c:v>-12.994999999999999</c:v>
                </c:pt>
                <c:pt idx="19">
                  <c:v>-13.06</c:v>
                </c:pt>
                <c:pt idx="20">
                  <c:v>-13.115</c:v>
                </c:pt>
                <c:pt idx="21">
                  <c:v>-13.164999999999999</c:v>
                </c:pt>
                <c:pt idx="22">
                  <c:v>-13.225</c:v>
                </c:pt>
              </c:numCache>
            </c:numRef>
          </c:xVal>
          <c:yVal>
            <c:numRef>
              <c:f>'980008'!$F$1623:$F$1645</c:f>
              <c:numCache>
                <c:formatCode>General</c:formatCode>
                <c:ptCount val="23"/>
                <c:pt idx="0">
                  <c:v>137.98151458614365</c:v>
                </c:pt>
                <c:pt idx="1">
                  <c:v>137.98151458614365</c:v>
                </c:pt>
                <c:pt idx="2">
                  <c:v>137.98151458614365</c:v>
                </c:pt>
                <c:pt idx="3">
                  <c:v>137.98151458614365</c:v>
                </c:pt>
                <c:pt idx="4">
                  <c:v>137.98151458614365</c:v>
                </c:pt>
                <c:pt idx="5">
                  <c:v>137.98151458614365</c:v>
                </c:pt>
                <c:pt idx="6">
                  <c:v>137.97926151655247</c:v>
                </c:pt>
                <c:pt idx="7">
                  <c:v>135.44097690781143</c:v>
                </c:pt>
                <c:pt idx="8">
                  <c:v>129.67209523822964</c:v>
                </c:pt>
                <c:pt idx="9">
                  <c:v>119.48999868127736</c:v>
                </c:pt>
                <c:pt idx="10">
                  <c:v>102.27507964743923</c:v>
                </c:pt>
                <c:pt idx="11">
                  <c:v>83.324236300973041</c:v>
                </c:pt>
                <c:pt idx="12">
                  <c:v>63.687511532652813</c:v>
                </c:pt>
                <c:pt idx="13">
                  <c:v>48.037732828540214</c:v>
                </c:pt>
                <c:pt idx="14">
                  <c:v>36.406963069621504</c:v>
                </c:pt>
                <c:pt idx="15">
                  <c:v>28.795202255896683</c:v>
                </c:pt>
                <c:pt idx="16">
                  <c:v>25.362989443794401</c:v>
                </c:pt>
                <c:pt idx="17">
                  <c:v>24.890598342382205</c:v>
                </c:pt>
                <c:pt idx="18">
                  <c:v>24.890598342382205</c:v>
                </c:pt>
                <c:pt idx="19">
                  <c:v>24.890598342382205</c:v>
                </c:pt>
                <c:pt idx="20">
                  <c:v>24.890598342382205</c:v>
                </c:pt>
                <c:pt idx="21">
                  <c:v>24.890598342382205</c:v>
                </c:pt>
                <c:pt idx="22">
                  <c:v>24.890598342382205</c:v>
                </c:pt>
              </c:numCache>
            </c:numRef>
          </c:yVal>
        </c:ser>
        <c:axId val="76199808"/>
        <c:axId val="76201344"/>
      </c:scatterChart>
      <c:valAx>
        <c:axId val="76199808"/>
        <c:scaling>
          <c:orientation val="minMax"/>
        </c:scaling>
        <c:axPos val="b"/>
        <c:numFmt formatCode="General" sourceLinked="1"/>
        <c:tickLblPos val="nextTo"/>
        <c:crossAx val="76201344"/>
        <c:crosses val="autoZero"/>
        <c:crossBetween val="midCat"/>
      </c:valAx>
      <c:valAx>
        <c:axId val="76201344"/>
        <c:scaling>
          <c:orientation val="minMax"/>
        </c:scaling>
        <c:axPos val="l"/>
        <c:majorGridlines/>
        <c:numFmt formatCode="General" sourceLinked="1"/>
        <c:tickLblPos val="nextTo"/>
        <c:crossAx val="76199808"/>
        <c:crosses val="autoZero"/>
        <c:crossBetween val="midCat"/>
      </c:valAx>
    </c:plotArea>
    <c:plotVisOnly val="1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'980008'!$B$1663:$B$1685</c:f>
              <c:numCache>
                <c:formatCode>General</c:formatCode>
                <c:ptCount val="23"/>
                <c:pt idx="0">
                  <c:v>-11.895</c:v>
                </c:pt>
                <c:pt idx="1">
                  <c:v>-11.96</c:v>
                </c:pt>
                <c:pt idx="2">
                  <c:v>-12.02</c:v>
                </c:pt>
                <c:pt idx="3">
                  <c:v>-12.07</c:v>
                </c:pt>
                <c:pt idx="4">
                  <c:v>-12.125</c:v>
                </c:pt>
                <c:pt idx="5">
                  <c:v>-12.18</c:v>
                </c:pt>
                <c:pt idx="6">
                  <c:v>-12.234999999999999</c:v>
                </c:pt>
                <c:pt idx="7">
                  <c:v>-12.29</c:v>
                </c:pt>
                <c:pt idx="8">
                  <c:v>-12.345000000000001</c:v>
                </c:pt>
                <c:pt idx="9">
                  <c:v>-12.4</c:v>
                </c:pt>
                <c:pt idx="10">
                  <c:v>-12.46</c:v>
                </c:pt>
                <c:pt idx="11">
                  <c:v>-12.515000000000001</c:v>
                </c:pt>
                <c:pt idx="12">
                  <c:v>-12.565</c:v>
                </c:pt>
                <c:pt idx="13">
                  <c:v>-12.62</c:v>
                </c:pt>
                <c:pt idx="14">
                  <c:v>-12.69</c:v>
                </c:pt>
                <c:pt idx="15">
                  <c:v>-12.73</c:v>
                </c:pt>
                <c:pt idx="16">
                  <c:v>-12.785</c:v>
                </c:pt>
                <c:pt idx="17">
                  <c:v>-12.855</c:v>
                </c:pt>
                <c:pt idx="18">
                  <c:v>-12.895</c:v>
                </c:pt>
                <c:pt idx="19">
                  <c:v>-12.955</c:v>
                </c:pt>
                <c:pt idx="20">
                  <c:v>-13.015000000000001</c:v>
                </c:pt>
                <c:pt idx="21">
                  <c:v>-13.065</c:v>
                </c:pt>
                <c:pt idx="22">
                  <c:v>-13.115</c:v>
                </c:pt>
              </c:numCache>
            </c:numRef>
          </c:xVal>
          <c:yVal>
            <c:numRef>
              <c:f>'980008'!$E$1663:$E$1685</c:f>
              <c:numCache>
                <c:formatCode>General</c:formatCode>
                <c:ptCount val="23"/>
                <c:pt idx="0">
                  <c:v>138</c:v>
                </c:pt>
                <c:pt idx="1">
                  <c:v>132</c:v>
                </c:pt>
                <c:pt idx="2">
                  <c:v>131</c:v>
                </c:pt>
                <c:pt idx="3">
                  <c:v>131</c:v>
                </c:pt>
                <c:pt idx="4">
                  <c:v>140</c:v>
                </c:pt>
                <c:pt idx="5">
                  <c:v>133</c:v>
                </c:pt>
                <c:pt idx="6">
                  <c:v>133</c:v>
                </c:pt>
                <c:pt idx="7">
                  <c:v>138</c:v>
                </c:pt>
                <c:pt idx="8">
                  <c:v>129</c:v>
                </c:pt>
                <c:pt idx="9">
                  <c:v>117</c:v>
                </c:pt>
                <c:pt idx="10">
                  <c:v>92</c:v>
                </c:pt>
                <c:pt idx="11">
                  <c:v>65</c:v>
                </c:pt>
                <c:pt idx="12">
                  <c:v>47</c:v>
                </c:pt>
                <c:pt idx="13">
                  <c:v>38</c:v>
                </c:pt>
                <c:pt idx="14">
                  <c:v>28</c:v>
                </c:pt>
                <c:pt idx="15">
                  <c:v>20</c:v>
                </c:pt>
                <c:pt idx="16">
                  <c:v>22</c:v>
                </c:pt>
                <c:pt idx="17">
                  <c:v>21</c:v>
                </c:pt>
                <c:pt idx="18">
                  <c:v>17</c:v>
                </c:pt>
                <c:pt idx="19">
                  <c:v>20</c:v>
                </c:pt>
                <c:pt idx="20">
                  <c:v>21</c:v>
                </c:pt>
                <c:pt idx="21">
                  <c:v>25</c:v>
                </c:pt>
                <c:pt idx="22">
                  <c:v>26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'980008'!$B$1663:$B$1685</c:f>
              <c:numCache>
                <c:formatCode>General</c:formatCode>
                <c:ptCount val="23"/>
                <c:pt idx="0">
                  <c:v>-11.895</c:v>
                </c:pt>
                <c:pt idx="1">
                  <c:v>-11.96</c:v>
                </c:pt>
                <c:pt idx="2">
                  <c:v>-12.02</c:v>
                </c:pt>
                <c:pt idx="3">
                  <c:v>-12.07</c:v>
                </c:pt>
                <c:pt idx="4">
                  <c:v>-12.125</c:v>
                </c:pt>
                <c:pt idx="5">
                  <c:v>-12.18</c:v>
                </c:pt>
                <c:pt idx="6">
                  <c:v>-12.234999999999999</c:v>
                </c:pt>
                <c:pt idx="7">
                  <c:v>-12.29</c:v>
                </c:pt>
                <c:pt idx="8">
                  <c:v>-12.345000000000001</c:v>
                </c:pt>
                <c:pt idx="9">
                  <c:v>-12.4</c:v>
                </c:pt>
                <c:pt idx="10">
                  <c:v>-12.46</c:v>
                </c:pt>
                <c:pt idx="11">
                  <c:v>-12.515000000000001</c:v>
                </c:pt>
                <c:pt idx="12">
                  <c:v>-12.565</c:v>
                </c:pt>
                <c:pt idx="13">
                  <c:v>-12.62</c:v>
                </c:pt>
                <c:pt idx="14">
                  <c:v>-12.69</c:v>
                </c:pt>
                <c:pt idx="15">
                  <c:v>-12.73</c:v>
                </c:pt>
                <c:pt idx="16">
                  <c:v>-12.785</c:v>
                </c:pt>
                <c:pt idx="17">
                  <c:v>-12.855</c:v>
                </c:pt>
                <c:pt idx="18">
                  <c:v>-12.895</c:v>
                </c:pt>
                <c:pt idx="19">
                  <c:v>-12.955</c:v>
                </c:pt>
                <c:pt idx="20">
                  <c:v>-13.015000000000001</c:v>
                </c:pt>
                <c:pt idx="21">
                  <c:v>-13.065</c:v>
                </c:pt>
                <c:pt idx="22">
                  <c:v>-13.115</c:v>
                </c:pt>
              </c:numCache>
            </c:numRef>
          </c:xVal>
          <c:yVal>
            <c:numRef>
              <c:f>'980008'!$F$1663:$F$1685</c:f>
              <c:numCache>
                <c:formatCode>General</c:formatCode>
                <c:ptCount val="23"/>
                <c:pt idx="0">
                  <c:v>135.0260433432519</c:v>
                </c:pt>
                <c:pt idx="1">
                  <c:v>135.0260433432519</c:v>
                </c:pt>
                <c:pt idx="2">
                  <c:v>135.0260433432519</c:v>
                </c:pt>
                <c:pt idx="3">
                  <c:v>135.0260433432519</c:v>
                </c:pt>
                <c:pt idx="4">
                  <c:v>135.0260433432519</c:v>
                </c:pt>
                <c:pt idx="5">
                  <c:v>135.0260433432519</c:v>
                </c:pt>
                <c:pt idx="6">
                  <c:v>135.0260433432519</c:v>
                </c:pt>
                <c:pt idx="7">
                  <c:v>133.0613123690766</c:v>
                </c:pt>
                <c:pt idx="8">
                  <c:v>125.64238816902338</c:v>
                </c:pt>
                <c:pt idx="9">
                  <c:v>112.70172376961756</c:v>
                </c:pt>
                <c:pt idx="10">
                  <c:v>92.287113453648288</c:v>
                </c:pt>
                <c:pt idx="11">
                  <c:v>68.684559880657218</c:v>
                </c:pt>
                <c:pt idx="12">
                  <c:v>50.212292353897908</c:v>
                </c:pt>
                <c:pt idx="13">
                  <c:v>35.163550082935394</c:v>
                </c:pt>
                <c:pt idx="14">
                  <c:v>23.996593266063439</c:v>
                </c:pt>
                <c:pt idx="15">
                  <c:v>21.631286139068528</c:v>
                </c:pt>
                <c:pt idx="16">
                  <c:v>21.49106667674689</c:v>
                </c:pt>
                <c:pt idx="17">
                  <c:v>21.49106667674689</c:v>
                </c:pt>
                <c:pt idx="18">
                  <c:v>21.49106667674689</c:v>
                </c:pt>
                <c:pt idx="19">
                  <c:v>21.49106667674689</c:v>
                </c:pt>
                <c:pt idx="20">
                  <c:v>21.49106667674689</c:v>
                </c:pt>
                <c:pt idx="21">
                  <c:v>21.49106667674689</c:v>
                </c:pt>
                <c:pt idx="22">
                  <c:v>21.49106667674689</c:v>
                </c:pt>
              </c:numCache>
            </c:numRef>
          </c:yVal>
        </c:ser>
        <c:axId val="109587072"/>
        <c:axId val="109597056"/>
      </c:scatterChart>
      <c:valAx>
        <c:axId val="109587072"/>
        <c:scaling>
          <c:orientation val="minMax"/>
        </c:scaling>
        <c:axPos val="b"/>
        <c:numFmt formatCode="General" sourceLinked="1"/>
        <c:tickLblPos val="nextTo"/>
        <c:crossAx val="109597056"/>
        <c:crosses val="autoZero"/>
        <c:crossBetween val="midCat"/>
      </c:valAx>
      <c:valAx>
        <c:axId val="109597056"/>
        <c:scaling>
          <c:orientation val="minMax"/>
        </c:scaling>
        <c:axPos val="l"/>
        <c:majorGridlines/>
        <c:numFmt formatCode="General" sourceLinked="1"/>
        <c:tickLblPos val="nextTo"/>
        <c:crossAx val="109587072"/>
        <c:crosses val="autoZero"/>
        <c:crossBetween val="midCat"/>
      </c:valAx>
    </c:plotArea>
    <c:plotVisOnly val="1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'980008'!$B$1703:$B$1725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-11.98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</c:v>
                </c:pt>
                <c:pt idx="22">
                  <c:v>-13.02</c:v>
                </c:pt>
              </c:numCache>
            </c:numRef>
          </c:xVal>
          <c:yVal>
            <c:numRef>
              <c:f>'980008'!$E$1703:$E$1725</c:f>
              <c:numCache>
                <c:formatCode>General</c:formatCode>
                <c:ptCount val="23"/>
                <c:pt idx="0">
                  <c:v>221</c:v>
                </c:pt>
                <c:pt idx="1">
                  <c:v>188</c:v>
                </c:pt>
                <c:pt idx="2">
                  <c:v>183</c:v>
                </c:pt>
                <c:pt idx="3">
                  <c:v>207</c:v>
                </c:pt>
                <c:pt idx="4">
                  <c:v>196</c:v>
                </c:pt>
                <c:pt idx="5">
                  <c:v>176</c:v>
                </c:pt>
                <c:pt idx="6">
                  <c:v>179</c:v>
                </c:pt>
                <c:pt idx="7">
                  <c:v>153</c:v>
                </c:pt>
                <c:pt idx="8">
                  <c:v>116</c:v>
                </c:pt>
                <c:pt idx="9">
                  <c:v>79</c:v>
                </c:pt>
                <c:pt idx="10">
                  <c:v>61</c:v>
                </c:pt>
                <c:pt idx="11">
                  <c:v>42</c:v>
                </c:pt>
                <c:pt idx="12">
                  <c:v>36</c:v>
                </c:pt>
                <c:pt idx="13">
                  <c:v>25</c:v>
                </c:pt>
                <c:pt idx="14">
                  <c:v>25</c:v>
                </c:pt>
                <c:pt idx="15">
                  <c:v>16</c:v>
                </c:pt>
                <c:pt idx="16">
                  <c:v>28</c:v>
                </c:pt>
                <c:pt idx="17">
                  <c:v>30</c:v>
                </c:pt>
                <c:pt idx="18">
                  <c:v>27</c:v>
                </c:pt>
                <c:pt idx="19">
                  <c:v>28</c:v>
                </c:pt>
                <c:pt idx="20">
                  <c:v>21</c:v>
                </c:pt>
                <c:pt idx="21">
                  <c:v>29</c:v>
                </c:pt>
                <c:pt idx="22">
                  <c:v>20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'980008'!$B$1703:$B$1725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-11.98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</c:v>
                </c:pt>
                <c:pt idx="22">
                  <c:v>-13.02</c:v>
                </c:pt>
              </c:numCache>
            </c:numRef>
          </c:xVal>
          <c:yVal>
            <c:numRef>
              <c:f>'980008'!$F$1703:$F$1725</c:f>
              <c:numCache>
                <c:formatCode>General</c:formatCode>
                <c:ptCount val="23"/>
                <c:pt idx="0">
                  <c:v>199.3898621190817</c:v>
                </c:pt>
                <c:pt idx="1">
                  <c:v>199.3898621190817</c:v>
                </c:pt>
                <c:pt idx="2">
                  <c:v>199.3898621190817</c:v>
                </c:pt>
                <c:pt idx="3">
                  <c:v>198.86620886804215</c:v>
                </c:pt>
                <c:pt idx="4">
                  <c:v>194.16323502074519</c:v>
                </c:pt>
                <c:pt idx="5">
                  <c:v>183.35000582617315</c:v>
                </c:pt>
                <c:pt idx="6">
                  <c:v>168.39256295606731</c:v>
                </c:pt>
                <c:pt idx="7">
                  <c:v>146.29941783640569</c:v>
                </c:pt>
                <c:pt idx="8">
                  <c:v>118.29774532741129</c:v>
                </c:pt>
                <c:pt idx="9">
                  <c:v>85.633165713180304</c:v>
                </c:pt>
                <c:pt idx="10">
                  <c:v>61.63673627125192</c:v>
                </c:pt>
                <c:pt idx="11">
                  <c:v>42.197464315825087</c:v>
                </c:pt>
                <c:pt idx="12">
                  <c:v>30.555228506138086</c:v>
                </c:pt>
                <c:pt idx="13">
                  <c:v>24.821520085783881</c:v>
                </c:pt>
                <c:pt idx="14">
                  <c:v>24.167777412347096</c:v>
                </c:pt>
                <c:pt idx="15">
                  <c:v>24.167777412347096</c:v>
                </c:pt>
                <c:pt idx="16">
                  <c:v>24.167777412347096</c:v>
                </c:pt>
                <c:pt idx="17">
                  <c:v>24.167777412347096</c:v>
                </c:pt>
                <c:pt idx="18">
                  <c:v>24.167777412347096</c:v>
                </c:pt>
                <c:pt idx="19">
                  <c:v>24.167777412347096</c:v>
                </c:pt>
                <c:pt idx="20">
                  <c:v>24.167777412347096</c:v>
                </c:pt>
                <c:pt idx="21">
                  <c:v>24.167777412347096</c:v>
                </c:pt>
                <c:pt idx="22">
                  <c:v>24.167777412347096</c:v>
                </c:pt>
              </c:numCache>
            </c:numRef>
          </c:yVal>
        </c:ser>
        <c:axId val="109629440"/>
        <c:axId val="109630976"/>
      </c:scatterChart>
      <c:valAx>
        <c:axId val="109629440"/>
        <c:scaling>
          <c:orientation val="minMax"/>
        </c:scaling>
        <c:axPos val="b"/>
        <c:numFmt formatCode="General" sourceLinked="1"/>
        <c:tickLblPos val="nextTo"/>
        <c:crossAx val="109630976"/>
        <c:crosses val="autoZero"/>
        <c:crossBetween val="midCat"/>
      </c:valAx>
      <c:valAx>
        <c:axId val="109630976"/>
        <c:scaling>
          <c:orientation val="minMax"/>
        </c:scaling>
        <c:axPos val="l"/>
        <c:majorGridlines/>
        <c:numFmt formatCode="General" sourceLinked="1"/>
        <c:tickLblPos val="nextTo"/>
        <c:crossAx val="109629440"/>
        <c:crosses val="autoZero"/>
        <c:crossBetween val="midCat"/>
      </c:valAx>
    </c:plotArea>
    <c:plotVisOnly val="1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'980008'!$B$1743:$B$1765</c:f>
              <c:numCache>
                <c:formatCode>General</c:formatCode>
                <c:ptCount val="23"/>
                <c:pt idx="0">
                  <c:v>-11.695</c:v>
                </c:pt>
                <c:pt idx="1">
                  <c:v>-11.765000000000001</c:v>
                </c:pt>
                <c:pt idx="2">
                  <c:v>-11.815</c:v>
                </c:pt>
                <c:pt idx="3">
                  <c:v>-11.875</c:v>
                </c:pt>
                <c:pt idx="4">
                  <c:v>-11.93</c:v>
                </c:pt>
                <c:pt idx="5">
                  <c:v>-11.984999999999999</c:v>
                </c:pt>
                <c:pt idx="6">
                  <c:v>-12.045</c:v>
                </c:pt>
                <c:pt idx="7">
                  <c:v>-12.095000000000001</c:v>
                </c:pt>
                <c:pt idx="8">
                  <c:v>-12.15</c:v>
                </c:pt>
                <c:pt idx="9">
                  <c:v>-12.205</c:v>
                </c:pt>
                <c:pt idx="10">
                  <c:v>-12.26</c:v>
                </c:pt>
                <c:pt idx="11">
                  <c:v>-12.32</c:v>
                </c:pt>
                <c:pt idx="12">
                  <c:v>-12.365</c:v>
                </c:pt>
                <c:pt idx="13">
                  <c:v>-12.42</c:v>
                </c:pt>
                <c:pt idx="14">
                  <c:v>-12.48</c:v>
                </c:pt>
                <c:pt idx="15">
                  <c:v>-12.53</c:v>
                </c:pt>
                <c:pt idx="16">
                  <c:v>-12.585000000000001</c:v>
                </c:pt>
                <c:pt idx="17">
                  <c:v>-12.645</c:v>
                </c:pt>
                <c:pt idx="18">
                  <c:v>-12.695</c:v>
                </c:pt>
                <c:pt idx="19">
                  <c:v>-12.75</c:v>
                </c:pt>
                <c:pt idx="20">
                  <c:v>-12.81</c:v>
                </c:pt>
                <c:pt idx="21">
                  <c:v>-12.86</c:v>
                </c:pt>
                <c:pt idx="22">
                  <c:v>-12.914999999999999</c:v>
                </c:pt>
              </c:numCache>
            </c:numRef>
          </c:xVal>
          <c:yVal>
            <c:numRef>
              <c:f>'980008'!$E$1743:$E$1765</c:f>
              <c:numCache>
                <c:formatCode>General</c:formatCode>
                <c:ptCount val="23"/>
                <c:pt idx="0">
                  <c:v>180</c:v>
                </c:pt>
                <c:pt idx="1">
                  <c:v>197</c:v>
                </c:pt>
                <c:pt idx="2">
                  <c:v>206</c:v>
                </c:pt>
                <c:pt idx="3">
                  <c:v>219</c:v>
                </c:pt>
                <c:pt idx="4">
                  <c:v>194</c:v>
                </c:pt>
                <c:pt idx="5">
                  <c:v>215</c:v>
                </c:pt>
                <c:pt idx="6">
                  <c:v>192</c:v>
                </c:pt>
                <c:pt idx="7">
                  <c:v>207</c:v>
                </c:pt>
                <c:pt idx="8">
                  <c:v>218</c:v>
                </c:pt>
                <c:pt idx="9">
                  <c:v>184</c:v>
                </c:pt>
                <c:pt idx="10">
                  <c:v>151</c:v>
                </c:pt>
                <c:pt idx="11">
                  <c:v>136</c:v>
                </c:pt>
                <c:pt idx="12">
                  <c:v>100</c:v>
                </c:pt>
                <c:pt idx="13">
                  <c:v>75</c:v>
                </c:pt>
                <c:pt idx="14">
                  <c:v>35</c:v>
                </c:pt>
                <c:pt idx="15">
                  <c:v>44</c:v>
                </c:pt>
                <c:pt idx="16">
                  <c:v>21</c:v>
                </c:pt>
                <c:pt idx="17">
                  <c:v>24</c:v>
                </c:pt>
                <c:pt idx="18">
                  <c:v>28</c:v>
                </c:pt>
                <c:pt idx="19">
                  <c:v>30</c:v>
                </c:pt>
                <c:pt idx="20">
                  <c:v>18</c:v>
                </c:pt>
                <c:pt idx="21">
                  <c:v>37</c:v>
                </c:pt>
                <c:pt idx="22">
                  <c:v>26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'980008'!$B$1743:$B$1765</c:f>
              <c:numCache>
                <c:formatCode>General</c:formatCode>
                <c:ptCount val="23"/>
                <c:pt idx="0">
                  <c:v>-11.695</c:v>
                </c:pt>
                <c:pt idx="1">
                  <c:v>-11.765000000000001</c:v>
                </c:pt>
                <c:pt idx="2">
                  <c:v>-11.815</c:v>
                </c:pt>
                <c:pt idx="3">
                  <c:v>-11.875</c:v>
                </c:pt>
                <c:pt idx="4">
                  <c:v>-11.93</c:v>
                </c:pt>
                <c:pt idx="5">
                  <c:v>-11.984999999999999</c:v>
                </c:pt>
                <c:pt idx="6">
                  <c:v>-12.045</c:v>
                </c:pt>
                <c:pt idx="7">
                  <c:v>-12.095000000000001</c:v>
                </c:pt>
                <c:pt idx="8">
                  <c:v>-12.15</c:v>
                </c:pt>
                <c:pt idx="9">
                  <c:v>-12.205</c:v>
                </c:pt>
                <c:pt idx="10">
                  <c:v>-12.26</c:v>
                </c:pt>
                <c:pt idx="11">
                  <c:v>-12.32</c:v>
                </c:pt>
                <c:pt idx="12">
                  <c:v>-12.365</c:v>
                </c:pt>
                <c:pt idx="13">
                  <c:v>-12.42</c:v>
                </c:pt>
                <c:pt idx="14">
                  <c:v>-12.48</c:v>
                </c:pt>
                <c:pt idx="15">
                  <c:v>-12.53</c:v>
                </c:pt>
                <c:pt idx="16">
                  <c:v>-12.585000000000001</c:v>
                </c:pt>
                <c:pt idx="17">
                  <c:v>-12.645</c:v>
                </c:pt>
                <c:pt idx="18">
                  <c:v>-12.695</c:v>
                </c:pt>
                <c:pt idx="19">
                  <c:v>-12.75</c:v>
                </c:pt>
                <c:pt idx="20">
                  <c:v>-12.81</c:v>
                </c:pt>
                <c:pt idx="21">
                  <c:v>-12.86</c:v>
                </c:pt>
                <c:pt idx="22">
                  <c:v>-12.914999999999999</c:v>
                </c:pt>
              </c:numCache>
            </c:numRef>
          </c:xVal>
          <c:yVal>
            <c:numRef>
              <c:f>'980008'!$F$1743:$F$1765</c:f>
              <c:numCache>
                <c:formatCode>General</c:formatCode>
                <c:ptCount val="23"/>
                <c:pt idx="0">
                  <c:v>201.66949952426592</c:v>
                </c:pt>
                <c:pt idx="1">
                  <c:v>201.66949952426592</c:v>
                </c:pt>
                <c:pt idx="2">
                  <c:v>201.66949952426592</c:v>
                </c:pt>
                <c:pt idx="3">
                  <c:v>201.66949952426592</c:v>
                </c:pt>
                <c:pt idx="4">
                  <c:v>201.66949952426592</c:v>
                </c:pt>
                <c:pt idx="5">
                  <c:v>201.66949952426592</c:v>
                </c:pt>
                <c:pt idx="6">
                  <c:v>201.66949952426592</c:v>
                </c:pt>
                <c:pt idx="7">
                  <c:v>201.66949952426592</c:v>
                </c:pt>
                <c:pt idx="8">
                  <c:v>197.56353198357826</c:v>
                </c:pt>
                <c:pt idx="9">
                  <c:v>184.88437078560816</c:v>
                </c:pt>
                <c:pt idx="10">
                  <c:v>163.63005092652793</c:v>
                </c:pt>
                <c:pt idx="11">
                  <c:v>130.66358715271096</c:v>
                </c:pt>
                <c:pt idx="12">
                  <c:v>100.31576159109483</c:v>
                </c:pt>
                <c:pt idx="13">
                  <c:v>68.760613239350121</c:v>
                </c:pt>
                <c:pt idx="14">
                  <c:v>44.116748055902733</c:v>
                </c:pt>
                <c:pt idx="15">
                  <c:v>31.375792519191108</c:v>
                </c:pt>
                <c:pt idx="16">
                  <c:v>25.546120150776733</c:v>
                </c:pt>
                <c:pt idx="17">
                  <c:v>25.407460854115666</c:v>
                </c:pt>
                <c:pt idx="18">
                  <c:v>25.407460854115666</c:v>
                </c:pt>
                <c:pt idx="19">
                  <c:v>25.407460854115666</c:v>
                </c:pt>
                <c:pt idx="20">
                  <c:v>25.407460854115666</c:v>
                </c:pt>
                <c:pt idx="21">
                  <c:v>25.407460854115666</c:v>
                </c:pt>
                <c:pt idx="22">
                  <c:v>25.407460854115666</c:v>
                </c:pt>
              </c:numCache>
            </c:numRef>
          </c:yVal>
        </c:ser>
        <c:axId val="110048384"/>
        <c:axId val="110049920"/>
      </c:scatterChart>
      <c:valAx>
        <c:axId val="110048384"/>
        <c:scaling>
          <c:orientation val="minMax"/>
        </c:scaling>
        <c:axPos val="b"/>
        <c:numFmt formatCode="General" sourceLinked="1"/>
        <c:tickLblPos val="nextTo"/>
        <c:crossAx val="110049920"/>
        <c:crosses val="autoZero"/>
        <c:crossBetween val="midCat"/>
      </c:valAx>
      <c:valAx>
        <c:axId val="110049920"/>
        <c:scaling>
          <c:orientation val="minMax"/>
        </c:scaling>
        <c:axPos val="l"/>
        <c:majorGridlines/>
        <c:numFmt formatCode="General" sourceLinked="1"/>
        <c:tickLblPos val="nextTo"/>
        <c:crossAx val="110048384"/>
        <c:crosses val="autoZero"/>
        <c:crossBetween val="midCat"/>
      </c:valAx>
    </c:plotArea>
    <c:plotVisOnly val="1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'980008'!$B$1783:$B$1805</c:f>
              <c:numCache>
                <c:formatCode>General</c:formatCode>
                <c:ptCount val="23"/>
                <c:pt idx="0">
                  <c:v>-11.7</c:v>
                </c:pt>
                <c:pt idx="1">
                  <c:v>-11.755000000000001</c:v>
                </c:pt>
                <c:pt idx="2">
                  <c:v>-11.815</c:v>
                </c:pt>
                <c:pt idx="3">
                  <c:v>-11.875</c:v>
                </c:pt>
                <c:pt idx="4">
                  <c:v>-11.93</c:v>
                </c:pt>
                <c:pt idx="5">
                  <c:v>-11.984999999999999</c:v>
                </c:pt>
                <c:pt idx="6">
                  <c:v>-12.04</c:v>
                </c:pt>
                <c:pt idx="7">
                  <c:v>-12.095000000000001</c:v>
                </c:pt>
                <c:pt idx="8">
                  <c:v>-12.15</c:v>
                </c:pt>
                <c:pt idx="9">
                  <c:v>-12.205</c:v>
                </c:pt>
                <c:pt idx="10">
                  <c:v>-12.26</c:v>
                </c:pt>
                <c:pt idx="11">
                  <c:v>-12.315</c:v>
                </c:pt>
                <c:pt idx="12">
                  <c:v>-12.365</c:v>
                </c:pt>
                <c:pt idx="13">
                  <c:v>-12.42</c:v>
                </c:pt>
                <c:pt idx="14">
                  <c:v>-12.48</c:v>
                </c:pt>
                <c:pt idx="15">
                  <c:v>-12.53</c:v>
                </c:pt>
                <c:pt idx="16">
                  <c:v>-12.585000000000001</c:v>
                </c:pt>
                <c:pt idx="17">
                  <c:v>-12.645</c:v>
                </c:pt>
                <c:pt idx="18">
                  <c:v>-12.7</c:v>
                </c:pt>
                <c:pt idx="19">
                  <c:v>-12.75</c:v>
                </c:pt>
                <c:pt idx="20">
                  <c:v>-12.81</c:v>
                </c:pt>
                <c:pt idx="21">
                  <c:v>-12.86</c:v>
                </c:pt>
                <c:pt idx="22">
                  <c:v>-12.914999999999999</c:v>
                </c:pt>
              </c:numCache>
            </c:numRef>
          </c:xVal>
          <c:yVal>
            <c:numRef>
              <c:f>'980008'!$E$1783:$E$1805</c:f>
              <c:numCache>
                <c:formatCode>General</c:formatCode>
                <c:ptCount val="23"/>
                <c:pt idx="0">
                  <c:v>188</c:v>
                </c:pt>
                <c:pt idx="1">
                  <c:v>141</c:v>
                </c:pt>
                <c:pt idx="2">
                  <c:v>182</c:v>
                </c:pt>
                <c:pt idx="3">
                  <c:v>191</c:v>
                </c:pt>
                <c:pt idx="4">
                  <c:v>196</c:v>
                </c:pt>
                <c:pt idx="5">
                  <c:v>186</c:v>
                </c:pt>
                <c:pt idx="6">
                  <c:v>159</c:v>
                </c:pt>
                <c:pt idx="7">
                  <c:v>212</c:v>
                </c:pt>
                <c:pt idx="8">
                  <c:v>187</c:v>
                </c:pt>
                <c:pt idx="9">
                  <c:v>226</c:v>
                </c:pt>
                <c:pt idx="10">
                  <c:v>186</c:v>
                </c:pt>
                <c:pt idx="11">
                  <c:v>193</c:v>
                </c:pt>
                <c:pt idx="12">
                  <c:v>173</c:v>
                </c:pt>
                <c:pt idx="13">
                  <c:v>103</c:v>
                </c:pt>
                <c:pt idx="14">
                  <c:v>75</c:v>
                </c:pt>
                <c:pt idx="15">
                  <c:v>44</c:v>
                </c:pt>
                <c:pt idx="16">
                  <c:v>30</c:v>
                </c:pt>
                <c:pt idx="17">
                  <c:v>23</c:v>
                </c:pt>
                <c:pt idx="18">
                  <c:v>22</c:v>
                </c:pt>
                <c:pt idx="19">
                  <c:v>32</c:v>
                </c:pt>
                <c:pt idx="20">
                  <c:v>34</c:v>
                </c:pt>
                <c:pt idx="21">
                  <c:v>15</c:v>
                </c:pt>
                <c:pt idx="22">
                  <c:v>25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'980008'!$B$1783:$B$1805</c:f>
              <c:numCache>
                <c:formatCode>General</c:formatCode>
                <c:ptCount val="23"/>
                <c:pt idx="0">
                  <c:v>-11.7</c:v>
                </c:pt>
                <c:pt idx="1">
                  <c:v>-11.755000000000001</c:v>
                </c:pt>
                <c:pt idx="2">
                  <c:v>-11.815</c:v>
                </c:pt>
                <c:pt idx="3">
                  <c:v>-11.875</c:v>
                </c:pt>
                <c:pt idx="4">
                  <c:v>-11.93</c:v>
                </c:pt>
                <c:pt idx="5">
                  <c:v>-11.984999999999999</c:v>
                </c:pt>
                <c:pt idx="6">
                  <c:v>-12.04</c:v>
                </c:pt>
                <c:pt idx="7">
                  <c:v>-12.095000000000001</c:v>
                </c:pt>
                <c:pt idx="8">
                  <c:v>-12.15</c:v>
                </c:pt>
                <c:pt idx="9">
                  <c:v>-12.205</c:v>
                </c:pt>
                <c:pt idx="10">
                  <c:v>-12.26</c:v>
                </c:pt>
                <c:pt idx="11">
                  <c:v>-12.315</c:v>
                </c:pt>
                <c:pt idx="12">
                  <c:v>-12.365</c:v>
                </c:pt>
                <c:pt idx="13">
                  <c:v>-12.42</c:v>
                </c:pt>
                <c:pt idx="14">
                  <c:v>-12.48</c:v>
                </c:pt>
                <c:pt idx="15">
                  <c:v>-12.53</c:v>
                </c:pt>
                <c:pt idx="16">
                  <c:v>-12.585000000000001</c:v>
                </c:pt>
                <c:pt idx="17">
                  <c:v>-12.645</c:v>
                </c:pt>
                <c:pt idx="18">
                  <c:v>-12.7</c:v>
                </c:pt>
                <c:pt idx="19">
                  <c:v>-12.75</c:v>
                </c:pt>
                <c:pt idx="20">
                  <c:v>-12.81</c:v>
                </c:pt>
                <c:pt idx="21">
                  <c:v>-12.86</c:v>
                </c:pt>
                <c:pt idx="22">
                  <c:v>-12.914999999999999</c:v>
                </c:pt>
              </c:numCache>
            </c:numRef>
          </c:xVal>
          <c:yVal>
            <c:numRef>
              <c:f>'980008'!$F$1783:$F$1805</c:f>
              <c:numCache>
                <c:formatCode>General</c:formatCode>
                <c:ptCount val="23"/>
                <c:pt idx="0">
                  <c:v>185.3506861536903</c:v>
                </c:pt>
                <c:pt idx="1">
                  <c:v>185.3506861536903</c:v>
                </c:pt>
                <c:pt idx="2">
                  <c:v>185.3506861536903</c:v>
                </c:pt>
                <c:pt idx="3">
                  <c:v>185.3506861536903</c:v>
                </c:pt>
                <c:pt idx="4">
                  <c:v>185.3506861536903</c:v>
                </c:pt>
                <c:pt idx="5">
                  <c:v>185.3506861536903</c:v>
                </c:pt>
                <c:pt idx="6">
                  <c:v>185.3506861536903</c:v>
                </c:pt>
                <c:pt idx="7">
                  <c:v>185.3506861536903</c:v>
                </c:pt>
                <c:pt idx="8">
                  <c:v>185.3506861536903</c:v>
                </c:pt>
                <c:pt idx="9">
                  <c:v>185.3506861536903</c:v>
                </c:pt>
                <c:pt idx="10">
                  <c:v>185.30775232292828</c:v>
                </c:pt>
                <c:pt idx="11">
                  <c:v>176.81600219867246</c:v>
                </c:pt>
                <c:pt idx="12">
                  <c:v>156.31060664495038</c:v>
                </c:pt>
                <c:pt idx="13">
                  <c:v>119.69048655101852</c:v>
                </c:pt>
                <c:pt idx="14">
                  <c:v>71.564061123617932</c:v>
                </c:pt>
                <c:pt idx="15">
                  <c:v>43.550469425829348</c:v>
                </c:pt>
                <c:pt idx="16">
                  <c:v>26.79970354309885</c:v>
                </c:pt>
                <c:pt idx="17">
                  <c:v>23.811496876151939</c:v>
                </c:pt>
                <c:pt idx="18">
                  <c:v>23.811496876151939</c:v>
                </c:pt>
                <c:pt idx="19">
                  <c:v>23.811496876151939</c:v>
                </c:pt>
                <c:pt idx="20">
                  <c:v>23.811496876151939</c:v>
                </c:pt>
                <c:pt idx="21">
                  <c:v>23.811496876151939</c:v>
                </c:pt>
                <c:pt idx="22">
                  <c:v>23.811496876151939</c:v>
                </c:pt>
              </c:numCache>
            </c:numRef>
          </c:yVal>
        </c:ser>
        <c:axId val="110086400"/>
        <c:axId val="110092288"/>
      </c:scatterChart>
      <c:valAx>
        <c:axId val="110086400"/>
        <c:scaling>
          <c:orientation val="minMax"/>
        </c:scaling>
        <c:axPos val="b"/>
        <c:numFmt formatCode="General" sourceLinked="1"/>
        <c:tickLblPos val="nextTo"/>
        <c:crossAx val="110092288"/>
        <c:crosses val="autoZero"/>
        <c:crossBetween val="midCat"/>
      </c:valAx>
      <c:valAx>
        <c:axId val="110092288"/>
        <c:scaling>
          <c:orientation val="minMax"/>
        </c:scaling>
        <c:axPos val="l"/>
        <c:majorGridlines/>
        <c:numFmt formatCode="General" sourceLinked="1"/>
        <c:tickLblPos val="nextTo"/>
        <c:crossAx val="110086400"/>
        <c:crosses val="autoZero"/>
        <c:crossBetween val="midCat"/>
      </c:valAx>
    </c:plotArea>
    <c:plotVisOnly val="1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'980008'!$B$1823:$B$1845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-11.975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</c:v>
                </c:pt>
                <c:pt idx="21">
                  <c:v>-12.965</c:v>
                </c:pt>
                <c:pt idx="22">
                  <c:v>-13.025</c:v>
                </c:pt>
              </c:numCache>
            </c:numRef>
          </c:xVal>
          <c:yVal>
            <c:numRef>
              <c:f>'980008'!$E$1823:$E$1845</c:f>
              <c:numCache>
                <c:formatCode>General</c:formatCode>
                <c:ptCount val="23"/>
                <c:pt idx="0">
                  <c:v>189</c:v>
                </c:pt>
                <c:pt idx="1">
                  <c:v>199</c:v>
                </c:pt>
                <c:pt idx="2">
                  <c:v>189</c:v>
                </c:pt>
                <c:pt idx="3">
                  <c:v>186</c:v>
                </c:pt>
                <c:pt idx="4">
                  <c:v>181</c:v>
                </c:pt>
                <c:pt idx="5">
                  <c:v>185</c:v>
                </c:pt>
                <c:pt idx="6">
                  <c:v>201</c:v>
                </c:pt>
                <c:pt idx="7">
                  <c:v>184</c:v>
                </c:pt>
                <c:pt idx="8">
                  <c:v>192</c:v>
                </c:pt>
                <c:pt idx="9">
                  <c:v>208</c:v>
                </c:pt>
                <c:pt idx="10">
                  <c:v>200</c:v>
                </c:pt>
                <c:pt idx="11">
                  <c:v>136</c:v>
                </c:pt>
                <c:pt idx="12">
                  <c:v>110</c:v>
                </c:pt>
                <c:pt idx="13">
                  <c:v>69</c:v>
                </c:pt>
                <c:pt idx="14">
                  <c:v>40</c:v>
                </c:pt>
                <c:pt idx="15">
                  <c:v>25</c:v>
                </c:pt>
                <c:pt idx="16">
                  <c:v>28</c:v>
                </c:pt>
                <c:pt idx="17">
                  <c:v>18</c:v>
                </c:pt>
                <c:pt idx="18">
                  <c:v>23</c:v>
                </c:pt>
                <c:pt idx="19">
                  <c:v>18</c:v>
                </c:pt>
                <c:pt idx="20">
                  <c:v>23</c:v>
                </c:pt>
                <c:pt idx="21">
                  <c:v>20</c:v>
                </c:pt>
                <c:pt idx="22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'980008'!$B$1823:$B$1845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-11.975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</c:v>
                </c:pt>
                <c:pt idx="21">
                  <c:v>-12.965</c:v>
                </c:pt>
                <c:pt idx="22">
                  <c:v>-13.025</c:v>
                </c:pt>
              </c:numCache>
            </c:numRef>
          </c:xVal>
          <c:yVal>
            <c:numRef>
              <c:f>'980008'!$F$1823:$F$1845</c:f>
              <c:numCache>
                <c:formatCode>General</c:formatCode>
                <c:ptCount val="23"/>
                <c:pt idx="0">
                  <c:v>191.6050897831411</c:v>
                </c:pt>
                <c:pt idx="1">
                  <c:v>191.6050897831411</c:v>
                </c:pt>
                <c:pt idx="2">
                  <c:v>191.6050897831411</c:v>
                </c:pt>
                <c:pt idx="3">
                  <c:v>191.6050897831411</c:v>
                </c:pt>
                <c:pt idx="4">
                  <c:v>191.6050897831411</c:v>
                </c:pt>
                <c:pt idx="5">
                  <c:v>191.6050897831411</c:v>
                </c:pt>
                <c:pt idx="6">
                  <c:v>191.6050897831411</c:v>
                </c:pt>
                <c:pt idx="7">
                  <c:v>191.6050897831411</c:v>
                </c:pt>
                <c:pt idx="8">
                  <c:v>191.6050897831411</c:v>
                </c:pt>
                <c:pt idx="9">
                  <c:v>190.67719661604988</c:v>
                </c:pt>
                <c:pt idx="10">
                  <c:v>178.82849535392069</c:v>
                </c:pt>
                <c:pt idx="11">
                  <c:v>150.35043156708193</c:v>
                </c:pt>
                <c:pt idx="12">
                  <c:v>109.98934922000744</c:v>
                </c:pt>
                <c:pt idx="13">
                  <c:v>67.868074393290442</c:v>
                </c:pt>
                <c:pt idx="14">
                  <c:v>39.322362578228933</c:v>
                </c:pt>
                <c:pt idx="15">
                  <c:v>24.413006934229259</c:v>
                </c:pt>
                <c:pt idx="16">
                  <c:v>22.012543296383935</c:v>
                </c:pt>
                <c:pt idx="17">
                  <c:v>22.012543296383935</c:v>
                </c:pt>
                <c:pt idx="18">
                  <c:v>22.012543296383935</c:v>
                </c:pt>
                <c:pt idx="19">
                  <c:v>22.012543296383935</c:v>
                </c:pt>
                <c:pt idx="20">
                  <c:v>22.012543296383935</c:v>
                </c:pt>
                <c:pt idx="21">
                  <c:v>22.012543296383935</c:v>
                </c:pt>
                <c:pt idx="22">
                  <c:v>22.012543296383935</c:v>
                </c:pt>
              </c:numCache>
            </c:numRef>
          </c:yVal>
        </c:ser>
        <c:axId val="109726720"/>
        <c:axId val="109728512"/>
      </c:scatterChart>
      <c:valAx>
        <c:axId val="109726720"/>
        <c:scaling>
          <c:orientation val="minMax"/>
        </c:scaling>
        <c:axPos val="b"/>
        <c:numFmt formatCode="General" sourceLinked="1"/>
        <c:tickLblPos val="nextTo"/>
        <c:crossAx val="109728512"/>
        <c:crosses val="autoZero"/>
        <c:crossBetween val="midCat"/>
      </c:valAx>
      <c:valAx>
        <c:axId val="109728512"/>
        <c:scaling>
          <c:orientation val="minMax"/>
        </c:scaling>
        <c:axPos val="l"/>
        <c:majorGridlines/>
        <c:numFmt formatCode="General" sourceLinked="1"/>
        <c:tickLblPos val="nextTo"/>
        <c:crossAx val="109726720"/>
        <c:crosses val="autoZero"/>
        <c:crossBetween val="midCat"/>
      </c:valAx>
    </c:plotArea>
    <c:plotVisOnly val="1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'980008'!$B$106:$B$132</c:f>
              <c:numCache>
                <c:formatCode>General</c:formatCode>
                <c:ptCount val="27"/>
                <c:pt idx="0">
                  <c:v>-11.41</c:v>
                </c:pt>
                <c:pt idx="1">
                  <c:v>-11.47</c:v>
                </c:pt>
                <c:pt idx="2">
                  <c:v>-11.525</c:v>
                </c:pt>
                <c:pt idx="3">
                  <c:v>-11.585000000000001</c:v>
                </c:pt>
                <c:pt idx="4">
                  <c:v>-11.64</c:v>
                </c:pt>
                <c:pt idx="5">
                  <c:v>-11.69</c:v>
                </c:pt>
                <c:pt idx="6">
                  <c:v>-11.75</c:v>
                </c:pt>
                <c:pt idx="7">
                  <c:v>-11.805</c:v>
                </c:pt>
                <c:pt idx="8">
                  <c:v>-11.855</c:v>
                </c:pt>
                <c:pt idx="9">
                  <c:v>-11.914999999999999</c:v>
                </c:pt>
                <c:pt idx="10">
                  <c:v>-11.975</c:v>
                </c:pt>
                <c:pt idx="11">
                  <c:v>-12.025</c:v>
                </c:pt>
                <c:pt idx="12">
                  <c:v>-12.08</c:v>
                </c:pt>
                <c:pt idx="13">
                  <c:v>-12.135</c:v>
                </c:pt>
                <c:pt idx="14">
                  <c:v>-12.19</c:v>
                </c:pt>
                <c:pt idx="15">
                  <c:v>-12.244999999999999</c:v>
                </c:pt>
                <c:pt idx="16">
                  <c:v>-12.3</c:v>
                </c:pt>
                <c:pt idx="17">
                  <c:v>-12.36</c:v>
                </c:pt>
                <c:pt idx="18">
                  <c:v>-12.41</c:v>
                </c:pt>
                <c:pt idx="19">
                  <c:v>-12.465</c:v>
                </c:pt>
                <c:pt idx="20">
                  <c:v>-12.525</c:v>
                </c:pt>
                <c:pt idx="21">
                  <c:v>-12.57</c:v>
                </c:pt>
                <c:pt idx="22">
                  <c:v>-12.625</c:v>
                </c:pt>
                <c:pt idx="23">
                  <c:v>-12.69</c:v>
                </c:pt>
                <c:pt idx="24">
                  <c:v>-12.734999999999999</c:v>
                </c:pt>
                <c:pt idx="25">
                  <c:v>-12.79</c:v>
                </c:pt>
                <c:pt idx="26">
                  <c:v>-12.855</c:v>
                </c:pt>
              </c:numCache>
            </c:numRef>
          </c:xVal>
          <c:yVal>
            <c:numRef>
              <c:f>'980008'!$E$106:$E$132</c:f>
              <c:numCache>
                <c:formatCode>General</c:formatCode>
                <c:ptCount val="27"/>
                <c:pt idx="0">
                  <c:v>228</c:v>
                </c:pt>
                <c:pt idx="1">
                  <c:v>192</c:v>
                </c:pt>
                <c:pt idx="2">
                  <c:v>211</c:v>
                </c:pt>
                <c:pt idx="3">
                  <c:v>210</c:v>
                </c:pt>
                <c:pt idx="4">
                  <c:v>223</c:v>
                </c:pt>
                <c:pt idx="5">
                  <c:v>238</c:v>
                </c:pt>
                <c:pt idx="6">
                  <c:v>250</c:v>
                </c:pt>
                <c:pt idx="7">
                  <c:v>211</c:v>
                </c:pt>
                <c:pt idx="8">
                  <c:v>224</c:v>
                </c:pt>
                <c:pt idx="9">
                  <c:v>235</c:v>
                </c:pt>
                <c:pt idx="10">
                  <c:v>245</c:v>
                </c:pt>
                <c:pt idx="11">
                  <c:v>237</c:v>
                </c:pt>
                <c:pt idx="12">
                  <c:v>250</c:v>
                </c:pt>
                <c:pt idx="13">
                  <c:v>247</c:v>
                </c:pt>
                <c:pt idx="14">
                  <c:v>225</c:v>
                </c:pt>
                <c:pt idx="15">
                  <c:v>205</c:v>
                </c:pt>
                <c:pt idx="16">
                  <c:v>138</c:v>
                </c:pt>
                <c:pt idx="17">
                  <c:v>109</c:v>
                </c:pt>
                <c:pt idx="18">
                  <c:v>73</c:v>
                </c:pt>
                <c:pt idx="19">
                  <c:v>61</c:v>
                </c:pt>
                <c:pt idx="20">
                  <c:v>38</c:v>
                </c:pt>
                <c:pt idx="21">
                  <c:v>26</c:v>
                </c:pt>
                <c:pt idx="22">
                  <c:v>31</c:v>
                </c:pt>
                <c:pt idx="23">
                  <c:v>34</c:v>
                </c:pt>
                <c:pt idx="24">
                  <c:v>23</c:v>
                </c:pt>
                <c:pt idx="25">
                  <c:v>22</c:v>
                </c:pt>
                <c:pt idx="26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'980008'!$B$106:$B$132</c:f>
              <c:numCache>
                <c:formatCode>General</c:formatCode>
                <c:ptCount val="27"/>
                <c:pt idx="0">
                  <c:v>-11.41</c:v>
                </c:pt>
                <c:pt idx="1">
                  <c:v>-11.47</c:v>
                </c:pt>
                <c:pt idx="2">
                  <c:v>-11.525</c:v>
                </c:pt>
                <c:pt idx="3">
                  <c:v>-11.585000000000001</c:v>
                </c:pt>
                <c:pt idx="4">
                  <c:v>-11.64</c:v>
                </c:pt>
                <c:pt idx="5">
                  <c:v>-11.69</c:v>
                </c:pt>
                <c:pt idx="6">
                  <c:v>-11.75</c:v>
                </c:pt>
                <c:pt idx="7">
                  <c:v>-11.805</c:v>
                </c:pt>
                <c:pt idx="8">
                  <c:v>-11.855</c:v>
                </c:pt>
                <c:pt idx="9">
                  <c:v>-11.914999999999999</c:v>
                </c:pt>
                <c:pt idx="10">
                  <c:v>-11.975</c:v>
                </c:pt>
                <c:pt idx="11">
                  <c:v>-12.025</c:v>
                </c:pt>
                <c:pt idx="12">
                  <c:v>-12.08</c:v>
                </c:pt>
                <c:pt idx="13">
                  <c:v>-12.135</c:v>
                </c:pt>
                <c:pt idx="14">
                  <c:v>-12.19</c:v>
                </c:pt>
                <c:pt idx="15">
                  <c:v>-12.244999999999999</c:v>
                </c:pt>
                <c:pt idx="16">
                  <c:v>-12.3</c:v>
                </c:pt>
                <c:pt idx="17">
                  <c:v>-12.36</c:v>
                </c:pt>
                <c:pt idx="18">
                  <c:v>-12.41</c:v>
                </c:pt>
                <c:pt idx="19">
                  <c:v>-12.465</c:v>
                </c:pt>
                <c:pt idx="20">
                  <c:v>-12.525</c:v>
                </c:pt>
                <c:pt idx="21">
                  <c:v>-12.57</c:v>
                </c:pt>
                <c:pt idx="22">
                  <c:v>-12.625</c:v>
                </c:pt>
                <c:pt idx="23">
                  <c:v>-12.69</c:v>
                </c:pt>
                <c:pt idx="24">
                  <c:v>-12.734999999999999</c:v>
                </c:pt>
                <c:pt idx="25">
                  <c:v>-12.79</c:v>
                </c:pt>
                <c:pt idx="26">
                  <c:v>-12.855</c:v>
                </c:pt>
              </c:numCache>
            </c:numRef>
          </c:xVal>
          <c:yVal>
            <c:numRef>
              <c:f>'980008'!$F$106:$F$132</c:f>
              <c:numCache>
                <c:formatCode>General</c:formatCode>
                <c:ptCount val="27"/>
                <c:pt idx="0">
                  <c:v>228.03361067778087</c:v>
                </c:pt>
                <c:pt idx="1">
                  <c:v>228.03361067778087</c:v>
                </c:pt>
                <c:pt idx="2">
                  <c:v>228.03361067778087</c:v>
                </c:pt>
                <c:pt idx="3">
                  <c:v>228.03361067778087</c:v>
                </c:pt>
                <c:pt idx="4">
                  <c:v>228.03361067778087</c:v>
                </c:pt>
                <c:pt idx="5">
                  <c:v>228.03361067778087</c:v>
                </c:pt>
                <c:pt idx="6">
                  <c:v>228.03361067778087</c:v>
                </c:pt>
                <c:pt idx="7">
                  <c:v>228.03361067778087</c:v>
                </c:pt>
                <c:pt idx="8">
                  <c:v>228.03361067778087</c:v>
                </c:pt>
                <c:pt idx="9">
                  <c:v>228.03361067778087</c:v>
                </c:pt>
                <c:pt idx="10">
                  <c:v>228.03361067778087</c:v>
                </c:pt>
                <c:pt idx="11">
                  <c:v>228.03361067778087</c:v>
                </c:pt>
                <c:pt idx="12">
                  <c:v>228.03361067778087</c:v>
                </c:pt>
                <c:pt idx="13">
                  <c:v>224.2157935680365</c:v>
                </c:pt>
                <c:pt idx="14">
                  <c:v>210.95111073915916</c:v>
                </c:pt>
                <c:pt idx="15">
                  <c:v>188.18882414641524</c:v>
                </c:pt>
                <c:pt idx="16">
                  <c:v>155.92893378980355</c:v>
                </c:pt>
                <c:pt idx="17">
                  <c:v>111.33714426984648</c:v>
                </c:pt>
                <c:pt idx="18">
                  <c:v>78.905523813682763</c:v>
                </c:pt>
                <c:pt idx="19">
                  <c:v>52.29663581377612</c:v>
                </c:pt>
                <c:pt idx="20">
                  <c:v>34.100735842089236</c:v>
                </c:pt>
                <c:pt idx="21">
                  <c:v>27.871360910311012</c:v>
                </c:pt>
                <c:pt idx="22">
                  <c:v>27.139586890381725</c:v>
                </c:pt>
                <c:pt idx="23">
                  <c:v>27.139586890381725</c:v>
                </c:pt>
                <c:pt idx="24">
                  <c:v>27.139586890381725</c:v>
                </c:pt>
                <c:pt idx="25">
                  <c:v>27.139586890381725</c:v>
                </c:pt>
                <c:pt idx="26">
                  <c:v>27.139586890381725</c:v>
                </c:pt>
              </c:numCache>
            </c:numRef>
          </c:yVal>
        </c:ser>
        <c:axId val="100604160"/>
        <c:axId val="100610048"/>
      </c:scatterChart>
      <c:valAx>
        <c:axId val="100604160"/>
        <c:scaling>
          <c:orientation val="minMax"/>
        </c:scaling>
        <c:axPos val="b"/>
        <c:numFmt formatCode="General" sourceLinked="1"/>
        <c:tickLblPos val="nextTo"/>
        <c:crossAx val="100610048"/>
        <c:crosses val="autoZero"/>
        <c:crossBetween val="midCat"/>
      </c:valAx>
      <c:valAx>
        <c:axId val="100610048"/>
        <c:scaling>
          <c:orientation val="minMax"/>
        </c:scaling>
        <c:axPos val="l"/>
        <c:majorGridlines/>
        <c:numFmt formatCode="General" sourceLinked="1"/>
        <c:tickLblPos val="nextTo"/>
        <c:crossAx val="100604160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'980008'!$B$1863:$B$1885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-11.98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-12.2</c:v>
                </c:pt>
                <c:pt idx="8">
                  <c:v>-12.244999999999999</c:v>
                </c:pt>
                <c:pt idx="9">
                  <c:v>-12.295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-12.965</c:v>
                </c:pt>
                <c:pt idx="22">
                  <c:v>-13.03</c:v>
                </c:pt>
              </c:numCache>
            </c:numRef>
          </c:xVal>
          <c:yVal>
            <c:numRef>
              <c:f>'980008'!$E$1863:$E$1885</c:f>
              <c:numCache>
                <c:formatCode>General</c:formatCode>
                <c:ptCount val="23"/>
                <c:pt idx="0">
                  <c:v>197</c:v>
                </c:pt>
                <c:pt idx="1">
                  <c:v>181</c:v>
                </c:pt>
                <c:pt idx="2">
                  <c:v>181</c:v>
                </c:pt>
                <c:pt idx="3">
                  <c:v>217</c:v>
                </c:pt>
                <c:pt idx="4">
                  <c:v>203</c:v>
                </c:pt>
                <c:pt idx="5">
                  <c:v>212</c:v>
                </c:pt>
                <c:pt idx="6">
                  <c:v>201</c:v>
                </c:pt>
                <c:pt idx="7">
                  <c:v>218</c:v>
                </c:pt>
                <c:pt idx="8">
                  <c:v>221</c:v>
                </c:pt>
                <c:pt idx="9">
                  <c:v>206</c:v>
                </c:pt>
                <c:pt idx="10">
                  <c:v>163</c:v>
                </c:pt>
                <c:pt idx="11">
                  <c:v>144</c:v>
                </c:pt>
                <c:pt idx="12">
                  <c:v>128</c:v>
                </c:pt>
                <c:pt idx="13">
                  <c:v>89</c:v>
                </c:pt>
                <c:pt idx="14">
                  <c:v>68</c:v>
                </c:pt>
                <c:pt idx="15">
                  <c:v>51</c:v>
                </c:pt>
                <c:pt idx="16">
                  <c:v>31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34</c:v>
                </c:pt>
                <c:pt idx="21">
                  <c:v>30</c:v>
                </c:pt>
                <c:pt idx="22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'980008'!$B$1863:$B$1885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-11.98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-12.2</c:v>
                </c:pt>
                <c:pt idx="8">
                  <c:v>-12.244999999999999</c:v>
                </c:pt>
                <c:pt idx="9">
                  <c:v>-12.295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-12.965</c:v>
                </c:pt>
                <c:pt idx="22">
                  <c:v>-13.03</c:v>
                </c:pt>
              </c:numCache>
            </c:numRef>
          </c:xVal>
          <c:yVal>
            <c:numRef>
              <c:f>'980008'!$F$1863:$F$1885</c:f>
              <c:numCache>
                <c:formatCode>General</c:formatCode>
                <c:ptCount val="23"/>
                <c:pt idx="0">
                  <c:v>202.21819172683297</c:v>
                </c:pt>
                <c:pt idx="1">
                  <c:v>202.21819172683297</c:v>
                </c:pt>
                <c:pt idx="2">
                  <c:v>202.21819172683297</c:v>
                </c:pt>
                <c:pt idx="3">
                  <c:v>202.21819172683297</c:v>
                </c:pt>
                <c:pt idx="4">
                  <c:v>202.21819172683297</c:v>
                </c:pt>
                <c:pt idx="5">
                  <c:v>202.21819172683297</c:v>
                </c:pt>
                <c:pt idx="6">
                  <c:v>202.21819172683297</c:v>
                </c:pt>
                <c:pt idx="7">
                  <c:v>202.21819172683297</c:v>
                </c:pt>
                <c:pt idx="8">
                  <c:v>200.37400825682263</c:v>
                </c:pt>
                <c:pt idx="9">
                  <c:v>193.18434457220323</c:v>
                </c:pt>
                <c:pt idx="10">
                  <c:v>175.72088729143334</c:v>
                </c:pt>
                <c:pt idx="11">
                  <c:v>151.45673158333284</c:v>
                </c:pt>
                <c:pt idx="12">
                  <c:v>122.34644735872197</c:v>
                </c:pt>
                <c:pt idx="13">
                  <c:v>90.822642281255668</c:v>
                </c:pt>
                <c:pt idx="14">
                  <c:v>65.593284183962453</c:v>
                </c:pt>
                <c:pt idx="15">
                  <c:v>46.933452731369449</c:v>
                </c:pt>
                <c:pt idx="16">
                  <c:v>34.843147923475748</c:v>
                </c:pt>
                <c:pt idx="17">
                  <c:v>29.322369760281344</c:v>
                </c:pt>
                <c:pt idx="18">
                  <c:v>28.94184292487288</c:v>
                </c:pt>
                <c:pt idx="19">
                  <c:v>28.94184292487288</c:v>
                </c:pt>
                <c:pt idx="20">
                  <c:v>28.94184292487288</c:v>
                </c:pt>
                <c:pt idx="21">
                  <c:v>28.94184292487288</c:v>
                </c:pt>
                <c:pt idx="22">
                  <c:v>28.94184292487288</c:v>
                </c:pt>
              </c:numCache>
            </c:numRef>
          </c:yVal>
        </c:ser>
        <c:axId val="110104960"/>
        <c:axId val="110106496"/>
      </c:scatterChart>
      <c:valAx>
        <c:axId val="110104960"/>
        <c:scaling>
          <c:orientation val="minMax"/>
        </c:scaling>
        <c:axPos val="b"/>
        <c:numFmt formatCode="General" sourceLinked="1"/>
        <c:tickLblPos val="nextTo"/>
        <c:crossAx val="110106496"/>
        <c:crosses val="autoZero"/>
        <c:crossBetween val="midCat"/>
      </c:valAx>
      <c:valAx>
        <c:axId val="110106496"/>
        <c:scaling>
          <c:orientation val="minMax"/>
        </c:scaling>
        <c:axPos val="l"/>
        <c:majorGridlines/>
        <c:numFmt formatCode="General" sourceLinked="1"/>
        <c:tickLblPos val="nextTo"/>
        <c:crossAx val="110104960"/>
        <c:crosses val="autoZero"/>
        <c:crossBetween val="midCat"/>
      </c:valAx>
    </c:plotArea>
    <c:plotVisOnly val="1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'980008'!$B$1903:$B$1925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-11.975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-12.965</c:v>
                </c:pt>
                <c:pt idx="22">
                  <c:v>-13.03</c:v>
                </c:pt>
              </c:numCache>
            </c:numRef>
          </c:xVal>
          <c:yVal>
            <c:numRef>
              <c:f>'980008'!$E$1903:$E$1925</c:f>
              <c:numCache>
                <c:formatCode>General</c:formatCode>
                <c:ptCount val="23"/>
                <c:pt idx="0">
                  <c:v>169</c:v>
                </c:pt>
                <c:pt idx="1">
                  <c:v>167</c:v>
                </c:pt>
                <c:pt idx="2">
                  <c:v>184</c:v>
                </c:pt>
                <c:pt idx="3">
                  <c:v>198</c:v>
                </c:pt>
                <c:pt idx="4">
                  <c:v>202</c:v>
                </c:pt>
                <c:pt idx="5">
                  <c:v>214</c:v>
                </c:pt>
                <c:pt idx="6">
                  <c:v>198</c:v>
                </c:pt>
                <c:pt idx="7">
                  <c:v>202</c:v>
                </c:pt>
                <c:pt idx="8">
                  <c:v>201</c:v>
                </c:pt>
                <c:pt idx="9">
                  <c:v>219</c:v>
                </c:pt>
                <c:pt idx="10">
                  <c:v>224</c:v>
                </c:pt>
                <c:pt idx="11">
                  <c:v>182</c:v>
                </c:pt>
                <c:pt idx="12">
                  <c:v>151</c:v>
                </c:pt>
                <c:pt idx="13">
                  <c:v>122</c:v>
                </c:pt>
                <c:pt idx="14">
                  <c:v>99</c:v>
                </c:pt>
                <c:pt idx="15">
                  <c:v>55</c:v>
                </c:pt>
                <c:pt idx="16">
                  <c:v>35</c:v>
                </c:pt>
                <c:pt idx="17">
                  <c:v>20</c:v>
                </c:pt>
                <c:pt idx="18">
                  <c:v>22</c:v>
                </c:pt>
                <c:pt idx="19">
                  <c:v>22</c:v>
                </c:pt>
                <c:pt idx="20">
                  <c:v>29</c:v>
                </c:pt>
                <c:pt idx="21">
                  <c:v>23</c:v>
                </c:pt>
                <c:pt idx="22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'980008'!$B$1903:$B$1925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-11.975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-12.965</c:v>
                </c:pt>
                <c:pt idx="22">
                  <c:v>-13.03</c:v>
                </c:pt>
              </c:numCache>
            </c:numRef>
          </c:xVal>
          <c:yVal>
            <c:numRef>
              <c:f>'980008'!$F$1903:$F$1925</c:f>
              <c:numCache>
                <c:formatCode>General</c:formatCode>
                <c:ptCount val="23"/>
                <c:pt idx="0">
                  <c:v>195.61736020205421</c:v>
                </c:pt>
                <c:pt idx="1">
                  <c:v>195.61736020205421</c:v>
                </c:pt>
                <c:pt idx="2">
                  <c:v>195.61736020205421</c:v>
                </c:pt>
                <c:pt idx="3">
                  <c:v>195.61736020205421</c:v>
                </c:pt>
                <c:pt idx="4">
                  <c:v>195.61736020205421</c:v>
                </c:pt>
                <c:pt idx="5">
                  <c:v>195.61736020205421</c:v>
                </c:pt>
                <c:pt idx="6">
                  <c:v>195.61736020205421</c:v>
                </c:pt>
                <c:pt idx="7">
                  <c:v>195.61736020205421</c:v>
                </c:pt>
                <c:pt idx="8">
                  <c:v>195.61736020205421</c:v>
                </c:pt>
                <c:pt idx="9">
                  <c:v>195.61736020205421</c:v>
                </c:pt>
                <c:pt idx="10">
                  <c:v>194.58599887372461</c:v>
                </c:pt>
                <c:pt idx="11">
                  <c:v>182.94963340855048</c:v>
                </c:pt>
                <c:pt idx="12">
                  <c:v>160.91557085105396</c:v>
                </c:pt>
                <c:pt idx="13">
                  <c:v>128.00834861019882</c:v>
                </c:pt>
                <c:pt idx="14">
                  <c:v>87.494757456926706</c:v>
                </c:pt>
                <c:pt idx="15">
                  <c:v>55.634163736298703</c:v>
                </c:pt>
                <c:pt idx="16">
                  <c:v>34.646729699029279</c:v>
                </c:pt>
                <c:pt idx="17">
                  <c:v>24.532455345118457</c:v>
                </c:pt>
                <c:pt idx="18">
                  <c:v>23.526270087706589</c:v>
                </c:pt>
                <c:pt idx="19">
                  <c:v>23.526270087706589</c:v>
                </c:pt>
                <c:pt idx="20">
                  <c:v>23.526270087706589</c:v>
                </c:pt>
                <c:pt idx="21">
                  <c:v>23.526270087706589</c:v>
                </c:pt>
                <c:pt idx="22">
                  <c:v>23.526270087706589</c:v>
                </c:pt>
              </c:numCache>
            </c:numRef>
          </c:yVal>
        </c:ser>
        <c:axId val="110122496"/>
        <c:axId val="110124032"/>
      </c:scatterChart>
      <c:valAx>
        <c:axId val="110122496"/>
        <c:scaling>
          <c:orientation val="minMax"/>
        </c:scaling>
        <c:axPos val="b"/>
        <c:numFmt formatCode="General" sourceLinked="1"/>
        <c:tickLblPos val="nextTo"/>
        <c:crossAx val="110124032"/>
        <c:crosses val="autoZero"/>
        <c:crossBetween val="midCat"/>
      </c:valAx>
      <c:valAx>
        <c:axId val="110124032"/>
        <c:scaling>
          <c:orientation val="minMax"/>
        </c:scaling>
        <c:axPos val="l"/>
        <c:majorGridlines/>
        <c:numFmt formatCode="General" sourceLinked="1"/>
        <c:tickLblPos val="nextTo"/>
        <c:crossAx val="110122496"/>
        <c:crosses val="autoZero"/>
        <c:crossBetween val="midCat"/>
      </c:valAx>
    </c:plotArea>
    <c:plotVisOnly val="1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'980008'!$B$1943:$B$1965</c:f>
              <c:numCache>
                <c:formatCode>General</c:formatCode>
                <c:ptCount val="23"/>
                <c:pt idx="0">
                  <c:v>-11.84</c:v>
                </c:pt>
                <c:pt idx="1">
                  <c:v>-11.9</c:v>
                </c:pt>
                <c:pt idx="2">
                  <c:v>-11.955</c:v>
                </c:pt>
                <c:pt idx="3">
                  <c:v>-12.015000000000001</c:v>
                </c:pt>
                <c:pt idx="4">
                  <c:v>-12.074999999999999</c:v>
                </c:pt>
                <c:pt idx="5">
                  <c:v>-12.125</c:v>
                </c:pt>
                <c:pt idx="6">
                  <c:v>-12.18</c:v>
                </c:pt>
                <c:pt idx="7">
                  <c:v>-12.234999999999999</c:v>
                </c:pt>
                <c:pt idx="8">
                  <c:v>-12.285</c:v>
                </c:pt>
                <c:pt idx="9">
                  <c:v>-12.345000000000001</c:v>
                </c:pt>
                <c:pt idx="10">
                  <c:v>-12.395</c:v>
                </c:pt>
                <c:pt idx="11">
                  <c:v>-12.46</c:v>
                </c:pt>
                <c:pt idx="12">
                  <c:v>-12.515000000000001</c:v>
                </c:pt>
                <c:pt idx="13">
                  <c:v>-12.57</c:v>
                </c:pt>
                <c:pt idx="14">
                  <c:v>-12.625</c:v>
                </c:pt>
                <c:pt idx="15">
                  <c:v>-12.67</c:v>
                </c:pt>
                <c:pt idx="16">
                  <c:v>-12.734999999999999</c:v>
                </c:pt>
                <c:pt idx="17">
                  <c:v>-12.79</c:v>
                </c:pt>
                <c:pt idx="18">
                  <c:v>-12.835000000000001</c:v>
                </c:pt>
                <c:pt idx="19">
                  <c:v>-12.9</c:v>
                </c:pt>
                <c:pt idx="20">
                  <c:v>-12.955</c:v>
                </c:pt>
                <c:pt idx="21">
                  <c:v>-13.01</c:v>
                </c:pt>
                <c:pt idx="22">
                  <c:v>-13.065</c:v>
                </c:pt>
              </c:numCache>
            </c:numRef>
          </c:xVal>
          <c:yVal>
            <c:numRef>
              <c:f>'980008'!$E$1943:$E$1965</c:f>
              <c:numCache>
                <c:formatCode>General</c:formatCode>
                <c:ptCount val="23"/>
                <c:pt idx="0">
                  <c:v>187</c:v>
                </c:pt>
                <c:pt idx="1">
                  <c:v>193</c:v>
                </c:pt>
                <c:pt idx="2">
                  <c:v>183</c:v>
                </c:pt>
                <c:pt idx="3">
                  <c:v>198</c:v>
                </c:pt>
                <c:pt idx="4">
                  <c:v>201</c:v>
                </c:pt>
                <c:pt idx="5">
                  <c:v>186</c:v>
                </c:pt>
                <c:pt idx="6">
                  <c:v>202</c:v>
                </c:pt>
                <c:pt idx="7">
                  <c:v>211</c:v>
                </c:pt>
                <c:pt idx="8">
                  <c:v>192</c:v>
                </c:pt>
                <c:pt idx="9">
                  <c:v>231</c:v>
                </c:pt>
                <c:pt idx="10">
                  <c:v>210</c:v>
                </c:pt>
                <c:pt idx="11">
                  <c:v>196</c:v>
                </c:pt>
                <c:pt idx="12">
                  <c:v>154</c:v>
                </c:pt>
                <c:pt idx="13">
                  <c:v>106</c:v>
                </c:pt>
                <c:pt idx="14">
                  <c:v>80</c:v>
                </c:pt>
                <c:pt idx="15">
                  <c:v>53</c:v>
                </c:pt>
                <c:pt idx="16">
                  <c:v>41</c:v>
                </c:pt>
                <c:pt idx="17">
                  <c:v>29</c:v>
                </c:pt>
                <c:pt idx="18">
                  <c:v>23</c:v>
                </c:pt>
                <c:pt idx="19">
                  <c:v>20</c:v>
                </c:pt>
                <c:pt idx="20">
                  <c:v>32</c:v>
                </c:pt>
                <c:pt idx="21">
                  <c:v>25</c:v>
                </c:pt>
                <c:pt idx="22">
                  <c:v>17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'980008'!$B$1943:$B$1965</c:f>
              <c:numCache>
                <c:formatCode>General</c:formatCode>
                <c:ptCount val="23"/>
                <c:pt idx="0">
                  <c:v>-11.84</c:v>
                </c:pt>
                <c:pt idx="1">
                  <c:v>-11.9</c:v>
                </c:pt>
                <c:pt idx="2">
                  <c:v>-11.955</c:v>
                </c:pt>
                <c:pt idx="3">
                  <c:v>-12.015000000000001</c:v>
                </c:pt>
                <c:pt idx="4">
                  <c:v>-12.074999999999999</c:v>
                </c:pt>
                <c:pt idx="5">
                  <c:v>-12.125</c:v>
                </c:pt>
                <c:pt idx="6">
                  <c:v>-12.18</c:v>
                </c:pt>
                <c:pt idx="7">
                  <c:v>-12.234999999999999</c:v>
                </c:pt>
                <c:pt idx="8">
                  <c:v>-12.285</c:v>
                </c:pt>
                <c:pt idx="9">
                  <c:v>-12.345000000000001</c:v>
                </c:pt>
                <c:pt idx="10">
                  <c:v>-12.395</c:v>
                </c:pt>
                <c:pt idx="11">
                  <c:v>-12.46</c:v>
                </c:pt>
                <c:pt idx="12">
                  <c:v>-12.515000000000001</c:v>
                </c:pt>
                <c:pt idx="13">
                  <c:v>-12.57</c:v>
                </c:pt>
                <c:pt idx="14">
                  <c:v>-12.625</c:v>
                </c:pt>
                <c:pt idx="15">
                  <c:v>-12.67</c:v>
                </c:pt>
                <c:pt idx="16">
                  <c:v>-12.734999999999999</c:v>
                </c:pt>
                <c:pt idx="17">
                  <c:v>-12.79</c:v>
                </c:pt>
                <c:pt idx="18">
                  <c:v>-12.835000000000001</c:v>
                </c:pt>
                <c:pt idx="19">
                  <c:v>-12.9</c:v>
                </c:pt>
                <c:pt idx="20">
                  <c:v>-12.955</c:v>
                </c:pt>
                <c:pt idx="21">
                  <c:v>-13.01</c:v>
                </c:pt>
                <c:pt idx="22">
                  <c:v>-13.065</c:v>
                </c:pt>
              </c:numCache>
            </c:numRef>
          </c:xVal>
          <c:yVal>
            <c:numRef>
              <c:f>'980008'!$F$1943:$F$1965</c:f>
              <c:numCache>
                <c:formatCode>General</c:formatCode>
                <c:ptCount val="23"/>
                <c:pt idx="0">
                  <c:v>199.51015674482238</c:v>
                </c:pt>
                <c:pt idx="1">
                  <c:v>199.51015674482238</c:v>
                </c:pt>
                <c:pt idx="2">
                  <c:v>199.51015674482238</c:v>
                </c:pt>
                <c:pt idx="3">
                  <c:v>199.51015674482238</c:v>
                </c:pt>
                <c:pt idx="4">
                  <c:v>199.51015674482238</c:v>
                </c:pt>
                <c:pt idx="5">
                  <c:v>199.51015674482238</c:v>
                </c:pt>
                <c:pt idx="6">
                  <c:v>199.51015674482238</c:v>
                </c:pt>
                <c:pt idx="7">
                  <c:v>199.51015674482238</c:v>
                </c:pt>
                <c:pt idx="8">
                  <c:v>199.51015674482238</c:v>
                </c:pt>
                <c:pt idx="9">
                  <c:v>199.47719720199609</c:v>
                </c:pt>
                <c:pt idx="10">
                  <c:v>194.87939762906967</c:v>
                </c:pt>
                <c:pt idx="11">
                  <c:v>177.29398161809621</c:v>
                </c:pt>
                <c:pt idx="12">
                  <c:v>152.16456601861552</c:v>
                </c:pt>
                <c:pt idx="13">
                  <c:v>117.63982289735296</c:v>
                </c:pt>
                <c:pt idx="14">
                  <c:v>80.427031440157393</c:v>
                </c:pt>
                <c:pt idx="15">
                  <c:v>56.783596877143339</c:v>
                </c:pt>
                <c:pt idx="16">
                  <c:v>33.735538064390695</c:v>
                </c:pt>
                <c:pt idx="17">
                  <c:v>24.482782659180206</c:v>
                </c:pt>
                <c:pt idx="18">
                  <c:v>23.378571026320888</c:v>
                </c:pt>
                <c:pt idx="19">
                  <c:v>23.378571026320888</c:v>
                </c:pt>
                <c:pt idx="20">
                  <c:v>23.378571026320888</c:v>
                </c:pt>
                <c:pt idx="21">
                  <c:v>23.378571026320888</c:v>
                </c:pt>
                <c:pt idx="22">
                  <c:v>23.378571026320888</c:v>
                </c:pt>
              </c:numCache>
            </c:numRef>
          </c:yVal>
        </c:ser>
        <c:axId val="110152320"/>
        <c:axId val="110158208"/>
      </c:scatterChart>
      <c:valAx>
        <c:axId val="110152320"/>
        <c:scaling>
          <c:orientation val="minMax"/>
        </c:scaling>
        <c:axPos val="b"/>
        <c:numFmt formatCode="General" sourceLinked="1"/>
        <c:tickLblPos val="nextTo"/>
        <c:crossAx val="110158208"/>
        <c:crosses val="autoZero"/>
        <c:crossBetween val="midCat"/>
      </c:valAx>
      <c:valAx>
        <c:axId val="110158208"/>
        <c:scaling>
          <c:orientation val="minMax"/>
        </c:scaling>
        <c:axPos val="l"/>
        <c:majorGridlines/>
        <c:numFmt formatCode="General" sourceLinked="1"/>
        <c:tickLblPos val="nextTo"/>
        <c:crossAx val="110152320"/>
        <c:crosses val="autoZero"/>
        <c:crossBetween val="midCat"/>
      </c:valAx>
    </c:plotArea>
    <c:plotVisOnly val="1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'980008'!$B$1983:$B$2005</c:f>
              <c:numCache>
                <c:formatCode>General</c:formatCode>
                <c:ptCount val="23"/>
                <c:pt idx="0">
                  <c:v>-11.895</c:v>
                </c:pt>
                <c:pt idx="1">
                  <c:v>-11.96</c:v>
                </c:pt>
                <c:pt idx="2">
                  <c:v>-12.02</c:v>
                </c:pt>
                <c:pt idx="3">
                  <c:v>-12.074999999999999</c:v>
                </c:pt>
                <c:pt idx="4">
                  <c:v>-12.125</c:v>
                </c:pt>
                <c:pt idx="5">
                  <c:v>-12.18</c:v>
                </c:pt>
                <c:pt idx="6">
                  <c:v>-12.234999999999999</c:v>
                </c:pt>
                <c:pt idx="7">
                  <c:v>-12.29</c:v>
                </c:pt>
                <c:pt idx="8">
                  <c:v>-12.34</c:v>
                </c:pt>
                <c:pt idx="9">
                  <c:v>-12.4</c:v>
                </c:pt>
                <c:pt idx="10">
                  <c:v>-12.46</c:v>
                </c:pt>
                <c:pt idx="11">
                  <c:v>-12.52</c:v>
                </c:pt>
                <c:pt idx="12">
                  <c:v>-12.565</c:v>
                </c:pt>
                <c:pt idx="13">
                  <c:v>-12.62</c:v>
                </c:pt>
                <c:pt idx="14">
                  <c:v>-12.685</c:v>
                </c:pt>
                <c:pt idx="15">
                  <c:v>-12.73</c:v>
                </c:pt>
                <c:pt idx="16">
                  <c:v>-12.785</c:v>
                </c:pt>
                <c:pt idx="17">
                  <c:v>-12.855</c:v>
                </c:pt>
                <c:pt idx="18">
                  <c:v>-12.895</c:v>
                </c:pt>
                <c:pt idx="19">
                  <c:v>-12.955</c:v>
                </c:pt>
                <c:pt idx="20">
                  <c:v>-13.015000000000001</c:v>
                </c:pt>
                <c:pt idx="21">
                  <c:v>-13.07</c:v>
                </c:pt>
                <c:pt idx="22">
                  <c:v>-13.12</c:v>
                </c:pt>
              </c:numCache>
            </c:numRef>
          </c:xVal>
          <c:yVal>
            <c:numRef>
              <c:f>'980008'!$E$1983:$E$2005</c:f>
              <c:numCache>
                <c:formatCode>General</c:formatCode>
                <c:ptCount val="23"/>
                <c:pt idx="0">
                  <c:v>149</c:v>
                </c:pt>
                <c:pt idx="1">
                  <c:v>161</c:v>
                </c:pt>
                <c:pt idx="2">
                  <c:v>202</c:v>
                </c:pt>
                <c:pt idx="3">
                  <c:v>218</c:v>
                </c:pt>
                <c:pt idx="4">
                  <c:v>202</c:v>
                </c:pt>
                <c:pt idx="5">
                  <c:v>197</c:v>
                </c:pt>
                <c:pt idx="6">
                  <c:v>209</c:v>
                </c:pt>
                <c:pt idx="7">
                  <c:v>226</c:v>
                </c:pt>
                <c:pt idx="8">
                  <c:v>196</c:v>
                </c:pt>
                <c:pt idx="9">
                  <c:v>167</c:v>
                </c:pt>
                <c:pt idx="10">
                  <c:v>197</c:v>
                </c:pt>
                <c:pt idx="11">
                  <c:v>181</c:v>
                </c:pt>
                <c:pt idx="12">
                  <c:v>182</c:v>
                </c:pt>
                <c:pt idx="13">
                  <c:v>106</c:v>
                </c:pt>
                <c:pt idx="14">
                  <c:v>79</c:v>
                </c:pt>
                <c:pt idx="15">
                  <c:v>54</c:v>
                </c:pt>
                <c:pt idx="16">
                  <c:v>33</c:v>
                </c:pt>
                <c:pt idx="17">
                  <c:v>31</c:v>
                </c:pt>
                <c:pt idx="18">
                  <c:v>27</c:v>
                </c:pt>
                <c:pt idx="19">
                  <c:v>27</c:v>
                </c:pt>
                <c:pt idx="20">
                  <c:v>29</c:v>
                </c:pt>
                <c:pt idx="21">
                  <c:v>32</c:v>
                </c:pt>
                <c:pt idx="22">
                  <c:v>20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'980008'!$B$1983:$B$2005</c:f>
              <c:numCache>
                <c:formatCode>General</c:formatCode>
                <c:ptCount val="23"/>
                <c:pt idx="0">
                  <c:v>-11.895</c:v>
                </c:pt>
                <c:pt idx="1">
                  <c:v>-11.96</c:v>
                </c:pt>
                <c:pt idx="2">
                  <c:v>-12.02</c:v>
                </c:pt>
                <c:pt idx="3">
                  <c:v>-12.074999999999999</c:v>
                </c:pt>
                <c:pt idx="4">
                  <c:v>-12.125</c:v>
                </c:pt>
                <c:pt idx="5">
                  <c:v>-12.18</c:v>
                </c:pt>
                <c:pt idx="6">
                  <c:v>-12.234999999999999</c:v>
                </c:pt>
                <c:pt idx="7">
                  <c:v>-12.29</c:v>
                </c:pt>
                <c:pt idx="8">
                  <c:v>-12.34</c:v>
                </c:pt>
                <c:pt idx="9">
                  <c:v>-12.4</c:v>
                </c:pt>
                <c:pt idx="10">
                  <c:v>-12.46</c:v>
                </c:pt>
                <c:pt idx="11">
                  <c:v>-12.52</c:v>
                </c:pt>
                <c:pt idx="12">
                  <c:v>-12.565</c:v>
                </c:pt>
                <c:pt idx="13">
                  <c:v>-12.62</c:v>
                </c:pt>
                <c:pt idx="14">
                  <c:v>-12.685</c:v>
                </c:pt>
                <c:pt idx="15">
                  <c:v>-12.73</c:v>
                </c:pt>
                <c:pt idx="16">
                  <c:v>-12.785</c:v>
                </c:pt>
                <c:pt idx="17">
                  <c:v>-12.855</c:v>
                </c:pt>
                <c:pt idx="18">
                  <c:v>-12.895</c:v>
                </c:pt>
                <c:pt idx="19">
                  <c:v>-12.955</c:v>
                </c:pt>
                <c:pt idx="20">
                  <c:v>-13.015000000000001</c:v>
                </c:pt>
                <c:pt idx="21">
                  <c:v>-13.07</c:v>
                </c:pt>
                <c:pt idx="22">
                  <c:v>-13.12</c:v>
                </c:pt>
              </c:numCache>
            </c:numRef>
          </c:xVal>
          <c:yVal>
            <c:numRef>
              <c:f>'980008'!$F$1983:$F$2005</c:f>
              <c:numCache>
                <c:formatCode>General</c:formatCode>
                <c:ptCount val="23"/>
                <c:pt idx="0">
                  <c:v>201.36859992847226</c:v>
                </c:pt>
                <c:pt idx="1">
                  <c:v>201.36859992847226</c:v>
                </c:pt>
                <c:pt idx="2">
                  <c:v>201.36859992847226</c:v>
                </c:pt>
                <c:pt idx="3">
                  <c:v>201.36859992847226</c:v>
                </c:pt>
                <c:pt idx="4">
                  <c:v>201.36859992847226</c:v>
                </c:pt>
                <c:pt idx="5">
                  <c:v>201.36859992847226</c:v>
                </c:pt>
                <c:pt idx="6">
                  <c:v>201.36859992847226</c:v>
                </c:pt>
                <c:pt idx="7">
                  <c:v>201.36859992847226</c:v>
                </c:pt>
                <c:pt idx="8">
                  <c:v>201.36859992847226</c:v>
                </c:pt>
                <c:pt idx="9">
                  <c:v>201.36859992847226</c:v>
                </c:pt>
                <c:pt idx="10">
                  <c:v>197.86780262509799</c:v>
                </c:pt>
                <c:pt idx="11">
                  <c:v>181.0528826948813</c:v>
                </c:pt>
                <c:pt idx="12">
                  <c:v>159.32003251322337</c:v>
                </c:pt>
                <c:pt idx="13">
                  <c:v>122.13985450559413</c:v>
                </c:pt>
                <c:pt idx="14">
                  <c:v>74.886482434583201</c:v>
                </c:pt>
                <c:pt idx="15">
                  <c:v>51.469469651118914</c:v>
                </c:pt>
                <c:pt idx="16">
                  <c:v>33.466481812487785</c:v>
                </c:pt>
                <c:pt idx="17">
                  <c:v>27.133067866570375</c:v>
                </c:pt>
                <c:pt idx="18">
                  <c:v>27.133067866570375</c:v>
                </c:pt>
                <c:pt idx="19">
                  <c:v>27.133067866570375</c:v>
                </c:pt>
                <c:pt idx="20">
                  <c:v>27.133067866570375</c:v>
                </c:pt>
                <c:pt idx="21">
                  <c:v>27.133067866570375</c:v>
                </c:pt>
                <c:pt idx="22">
                  <c:v>27.133067866570375</c:v>
                </c:pt>
              </c:numCache>
            </c:numRef>
          </c:yVal>
        </c:ser>
        <c:axId val="92622848"/>
        <c:axId val="92624384"/>
      </c:scatterChart>
      <c:valAx>
        <c:axId val="92622848"/>
        <c:scaling>
          <c:orientation val="minMax"/>
        </c:scaling>
        <c:axPos val="b"/>
        <c:numFmt formatCode="General" sourceLinked="1"/>
        <c:tickLblPos val="nextTo"/>
        <c:crossAx val="92624384"/>
        <c:crosses val="autoZero"/>
        <c:crossBetween val="midCat"/>
      </c:valAx>
      <c:valAx>
        <c:axId val="92624384"/>
        <c:scaling>
          <c:orientation val="minMax"/>
        </c:scaling>
        <c:axPos val="l"/>
        <c:majorGridlines/>
        <c:numFmt formatCode="General" sourceLinked="1"/>
        <c:tickLblPos val="nextTo"/>
        <c:crossAx val="92622848"/>
        <c:crosses val="autoZero"/>
        <c:crossBetween val="midCat"/>
      </c:valAx>
    </c:plotArea>
    <c:plotVisOnly val="1"/>
  </c:chart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4.3595404515615173E-2"/>
          <c:y val="3.7008398950131235E-2"/>
          <c:w val="0.93597527463114205"/>
          <c:h val="0.9259832020997376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Work!$E$4:$E$36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Work!$F$4:$F$36</c:f>
              <c:numCache>
                <c:formatCode>General</c:formatCode>
                <c:ptCount val="33"/>
                <c:pt idx="0">
                  <c:v>-12.410053232406153</c:v>
                </c:pt>
                <c:pt idx="1">
                  <c:v>-12.388037543435935</c:v>
                </c:pt>
                <c:pt idx="2">
                  <c:v>-12.338637708134279</c:v>
                </c:pt>
                <c:pt idx="3">
                  <c:v>-12.301287435323525</c:v>
                </c:pt>
                <c:pt idx="4">
                  <c:v>-12.285501010220715</c:v>
                </c:pt>
                <c:pt idx="5">
                  <c:v>-12.247773748162029</c:v>
                </c:pt>
                <c:pt idx="6">
                  <c:v>-12.219823787215148</c:v>
                </c:pt>
                <c:pt idx="7">
                  <c:v>-12.159085664169838</c:v>
                </c:pt>
                <c:pt idx="8">
                  <c:v>-12.342963233937429</c:v>
                </c:pt>
                <c:pt idx="9">
                  <c:v>-12.595342013812655</c:v>
                </c:pt>
                <c:pt idx="10">
                  <c:v>-12.742484504167422</c:v>
                </c:pt>
                <c:pt idx="11">
                  <c:v>-12.861909112569638</c:v>
                </c:pt>
                <c:pt idx="12">
                  <c:v>-12.918957491619231</c:v>
                </c:pt>
                <c:pt idx="13">
                  <c:v>-13.008405239582213</c:v>
                </c:pt>
                <c:pt idx="14">
                  <c:v>-13.118976541159759</c:v>
                </c:pt>
                <c:pt idx="15">
                  <c:v>-13.118796809818512</c:v>
                </c:pt>
                <c:pt idx="16">
                  <c:v>-13.202300882877196</c:v>
                </c:pt>
                <c:pt idx="17">
                  <c:v>-13.174963660199229</c:v>
                </c:pt>
                <c:pt idx="18">
                  <c:v>-13.176049655827503</c:v>
                </c:pt>
                <c:pt idx="19">
                  <c:v>-13.103418441878036</c:v>
                </c:pt>
                <c:pt idx="20">
                  <c:v>-12.972891282987765</c:v>
                </c:pt>
                <c:pt idx="21">
                  <c:v>-12.880743055818757</c:v>
                </c:pt>
                <c:pt idx="22">
                  <c:v>-12.804070119378162</c:v>
                </c:pt>
                <c:pt idx="23">
                  <c:v>-12.624912521618475</c:v>
                </c:pt>
                <c:pt idx="24">
                  <c:v>-12.492998889729474</c:v>
                </c:pt>
                <c:pt idx="25">
                  <c:v>-12.256358437206677</c:v>
                </c:pt>
                <c:pt idx="26">
                  <c:v>-12.345534115722309</c:v>
                </c:pt>
                <c:pt idx="27">
                  <c:v>-12.437914982374995</c:v>
                </c:pt>
                <c:pt idx="28">
                  <c:v>-12.478672323049178</c:v>
                </c:pt>
                <c:pt idx="29">
                  <c:v>-12.486254465995298</c:v>
                </c:pt>
                <c:pt idx="30">
                  <c:v>-12.554852905213901</c:v>
                </c:pt>
                <c:pt idx="31">
                  <c:v>-12.578529224571447</c:v>
                </c:pt>
                <c:pt idx="32">
                  <c:v>-12.629846625193586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xVal>
            <c:numRef>
              <c:f>Work!$L$23:$L$24</c:f>
              <c:numCache>
                <c:formatCode>General</c:formatCode>
                <c:ptCount val="2"/>
                <c:pt idx="0">
                  <c:v>116.8</c:v>
                </c:pt>
                <c:pt idx="1">
                  <c:v>116.8</c:v>
                </c:pt>
              </c:numCache>
            </c:numRef>
          </c:xVal>
          <c:yVal>
            <c:numRef>
              <c:f>Work!$M$23:$M$24</c:f>
              <c:numCache>
                <c:formatCode>General</c:formatCode>
                <c:ptCount val="2"/>
                <c:pt idx="0">
                  <c:v>0</c:v>
                </c:pt>
                <c:pt idx="1">
                  <c:v>-20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Work!$P$4:$P$36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Work!$Q$4:$Q$36</c:f>
              <c:numCache>
                <c:formatCode>General</c:formatCode>
                <c:ptCount val="33"/>
                <c:pt idx="0">
                  <c:v>-12.260053232406152</c:v>
                </c:pt>
                <c:pt idx="1">
                  <c:v>-12.238037543435935</c:v>
                </c:pt>
                <c:pt idx="2">
                  <c:v>-12.188637708134278</c:v>
                </c:pt>
                <c:pt idx="3">
                  <c:v>-12.151287435323525</c:v>
                </c:pt>
                <c:pt idx="4">
                  <c:v>-12.135501010220715</c:v>
                </c:pt>
                <c:pt idx="5">
                  <c:v>-12.097773748162028</c:v>
                </c:pt>
                <c:pt idx="6">
                  <c:v>-12.069823787215148</c:v>
                </c:pt>
                <c:pt idx="7">
                  <c:v>-12.009085664169838</c:v>
                </c:pt>
                <c:pt idx="8">
                  <c:v>-12.192963233937428</c:v>
                </c:pt>
                <c:pt idx="9">
                  <c:v>-12.445342013812654</c:v>
                </c:pt>
                <c:pt idx="10">
                  <c:v>-12.592484504167421</c:v>
                </c:pt>
                <c:pt idx="11">
                  <c:v>-12.711909112569638</c:v>
                </c:pt>
                <c:pt idx="12">
                  <c:v>-12.768957491619231</c:v>
                </c:pt>
                <c:pt idx="13">
                  <c:v>-12.858405239582213</c:v>
                </c:pt>
                <c:pt idx="14">
                  <c:v>-12.968976541159758</c:v>
                </c:pt>
                <c:pt idx="15">
                  <c:v>-12.968796809818512</c:v>
                </c:pt>
                <c:pt idx="16">
                  <c:v>-13.052300882877196</c:v>
                </c:pt>
                <c:pt idx="17">
                  <c:v>-13.024963660199228</c:v>
                </c:pt>
                <c:pt idx="18">
                  <c:v>-13.026049655827503</c:v>
                </c:pt>
                <c:pt idx="19">
                  <c:v>-12.953418441878036</c:v>
                </c:pt>
                <c:pt idx="20">
                  <c:v>-12.822891282987765</c:v>
                </c:pt>
                <c:pt idx="21">
                  <c:v>-12.730743055818756</c:v>
                </c:pt>
                <c:pt idx="22">
                  <c:v>-12.654070119378162</c:v>
                </c:pt>
                <c:pt idx="23">
                  <c:v>-12.474912521618474</c:v>
                </c:pt>
                <c:pt idx="24">
                  <c:v>-12.342998889729474</c:v>
                </c:pt>
                <c:pt idx="25">
                  <c:v>-12.106358437206676</c:v>
                </c:pt>
                <c:pt idx="26">
                  <c:v>-12.195534115722308</c:v>
                </c:pt>
                <c:pt idx="27">
                  <c:v>-12.287914982374994</c:v>
                </c:pt>
                <c:pt idx="28">
                  <c:v>-12.328672323049178</c:v>
                </c:pt>
                <c:pt idx="29">
                  <c:v>-12.336254465995298</c:v>
                </c:pt>
                <c:pt idx="30">
                  <c:v>-12.4048529052139</c:v>
                </c:pt>
                <c:pt idx="31">
                  <c:v>-12.428529224571447</c:v>
                </c:pt>
                <c:pt idx="32">
                  <c:v>-12.479846625193586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C00000"/>
              </a:solidFill>
            </c:spPr>
          </c:marker>
          <c:xVal>
            <c:numRef>
              <c:f>Work!$P$63:$P$71</c:f>
              <c:numCache>
                <c:formatCode>General</c:formatCode>
                <c:ptCount val="9"/>
                <c:pt idx="0">
                  <c:v>100.8</c:v>
                </c:pt>
                <c:pt idx="1">
                  <c:v>104.8</c:v>
                </c:pt>
                <c:pt idx="2">
                  <c:v>108.8</c:v>
                </c:pt>
                <c:pt idx="3">
                  <c:v>112.8</c:v>
                </c:pt>
                <c:pt idx="4">
                  <c:v>116.8</c:v>
                </c:pt>
                <c:pt idx="5">
                  <c:v>120.8</c:v>
                </c:pt>
                <c:pt idx="6">
                  <c:v>124.8</c:v>
                </c:pt>
                <c:pt idx="7">
                  <c:v>128.80000000000001</c:v>
                </c:pt>
                <c:pt idx="8">
                  <c:v>132.80000000000001</c:v>
                </c:pt>
              </c:numCache>
            </c:numRef>
          </c:xVal>
          <c:yVal>
            <c:numRef>
              <c:f>Work!$Q$63:$Q$71</c:f>
              <c:numCache>
                <c:formatCode>General</c:formatCode>
                <c:ptCount val="9"/>
                <c:pt idx="0">
                  <c:v>-9.9100532324061525</c:v>
                </c:pt>
                <c:pt idx="1">
                  <c:v>-9.7855010102207149</c:v>
                </c:pt>
                <c:pt idx="2">
                  <c:v>-9.8429632339374287</c:v>
                </c:pt>
                <c:pt idx="3">
                  <c:v>-10.418957491619231</c:v>
                </c:pt>
                <c:pt idx="4">
                  <c:v>-10.702300882877196</c:v>
                </c:pt>
                <c:pt idx="5">
                  <c:v>-10.472891282987765</c:v>
                </c:pt>
                <c:pt idx="6">
                  <c:v>-9.9929988897294741</c:v>
                </c:pt>
                <c:pt idx="7">
                  <c:v>-9.9786723230491781</c:v>
                </c:pt>
                <c:pt idx="8">
                  <c:v>-10.129846625193586</c:v>
                </c:pt>
              </c:numCache>
            </c:numRef>
          </c:yVal>
        </c:ser>
        <c:ser>
          <c:idx val="4"/>
          <c:order val="4"/>
          <c:spPr>
            <a:ln w="28575">
              <a:noFill/>
            </a:ln>
          </c:spPr>
          <c:xVal>
            <c:numRef>
              <c:f>Work!$U$37:$U$40</c:f>
              <c:numCache>
                <c:formatCode>General</c:formatCode>
                <c:ptCount val="4"/>
                <c:pt idx="0">
                  <c:v>107.14</c:v>
                </c:pt>
                <c:pt idx="1">
                  <c:v>107.47</c:v>
                </c:pt>
                <c:pt idx="2">
                  <c:v>108.13</c:v>
                </c:pt>
                <c:pt idx="3">
                  <c:v>108.46</c:v>
                </c:pt>
              </c:numCache>
            </c:numRef>
          </c:xVal>
          <c:yVal>
            <c:numRef>
              <c:f>Work!$V$37:$V$40</c:f>
              <c:numCache>
                <c:formatCode>General</c:formatCode>
                <c:ptCount val="4"/>
                <c:pt idx="0">
                  <c:v>-12.199577746200045</c:v>
                </c:pt>
                <c:pt idx="1">
                  <c:v>-12.179331705184941</c:v>
                </c:pt>
                <c:pt idx="2">
                  <c:v>-12.220378187425702</c:v>
                </c:pt>
                <c:pt idx="3">
                  <c:v>-12.281670710681565</c:v>
                </c:pt>
              </c:numCache>
            </c:numRef>
          </c:yVal>
        </c:ser>
        <c:ser>
          <c:idx val="5"/>
          <c:order val="5"/>
          <c:spPr>
            <a:ln w="28575">
              <a:noFill/>
            </a:ln>
          </c:spPr>
          <c:marker>
            <c:spPr>
              <a:solidFill>
                <a:srgbClr val="FFC000"/>
              </a:solidFill>
            </c:spPr>
          </c:marker>
          <c:xVal>
            <c:numRef>
              <c:f>Work!$P$37:$P$40</c:f>
              <c:numCache>
                <c:formatCode>General</c:formatCode>
                <c:ptCount val="4"/>
                <c:pt idx="0">
                  <c:v>107.14</c:v>
                </c:pt>
                <c:pt idx="1">
                  <c:v>107.47</c:v>
                </c:pt>
                <c:pt idx="2">
                  <c:v>108.13</c:v>
                </c:pt>
                <c:pt idx="3">
                  <c:v>108.46</c:v>
                </c:pt>
              </c:numCache>
            </c:numRef>
          </c:xVal>
          <c:yVal>
            <c:numRef>
              <c:f>Work!$Q$37:$Q$40</c:f>
              <c:numCache>
                <c:formatCode>General</c:formatCode>
                <c:ptCount val="4"/>
                <c:pt idx="0">
                  <c:v>-12.049577746200045</c:v>
                </c:pt>
                <c:pt idx="1">
                  <c:v>-12.029331705184941</c:v>
                </c:pt>
                <c:pt idx="2">
                  <c:v>-12.070378187425701</c:v>
                </c:pt>
                <c:pt idx="3">
                  <c:v>-12.131670710681565</c:v>
                </c:pt>
              </c:numCache>
            </c:numRef>
          </c:yVal>
        </c:ser>
        <c:ser>
          <c:idx val="6"/>
          <c:order val="6"/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4">
                  <a:lumMod val="60000"/>
                  <a:lumOff val="40000"/>
                </a:schemeClr>
              </a:solidFill>
            </c:spPr>
          </c:marker>
          <c:xVal>
            <c:numRef>
              <c:f>Work!$P$41:$P$45</c:f>
              <c:numCache>
                <c:formatCode>General</c:formatCode>
                <c:ptCount val="5"/>
                <c:pt idx="0">
                  <c:v>107.14</c:v>
                </c:pt>
                <c:pt idx="1">
                  <c:v>107.47</c:v>
                </c:pt>
                <c:pt idx="2">
                  <c:v>107.8</c:v>
                </c:pt>
                <c:pt idx="3">
                  <c:v>108.13</c:v>
                </c:pt>
                <c:pt idx="4">
                  <c:v>108.46</c:v>
                </c:pt>
              </c:numCache>
            </c:numRef>
          </c:xVal>
          <c:yVal>
            <c:numRef>
              <c:f>Work!$Q$41:$Q$45</c:f>
              <c:numCache>
                <c:formatCode>General</c:formatCode>
                <c:ptCount val="5"/>
                <c:pt idx="0">
                  <c:v>-11.899577746200045</c:v>
                </c:pt>
                <c:pt idx="1">
                  <c:v>-11.87933170518494</c:v>
                </c:pt>
                <c:pt idx="2">
                  <c:v>-11.859085664169838</c:v>
                </c:pt>
                <c:pt idx="3">
                  <c:v>-11.920378187425701</c:v>
                </c:pt>
                <c:pt idx="4">
                  <c:v>-11.981670710681565</c:v>
                </c:pt>
              </c:numCache>
            </c:numRef>
          </c:yVal>
        </c:ser>
        <c:ser>
          <c:idx val="7"/>
          <c:order val="7"/>
          <c:spPr>
            <a:ln w="28575">
              <a:noFill/>
            </a:ln>
          </c:spPr>
          <c:xVal>
            <c:numRef>
              <c:f>Work!$U$47:$U$50</c:f>
              <c:numCache>
                <c:formatCode>General</c:formatCode>
                <c:ptCount val="4"/>
                <c:pt idx="0">
                  <c:v>125.14</c:v>
                </c:pt>
                <c:pt idx="1">
                  <c:v>125.47</c:v>
                </c:pt>
                <c:pt idx="2">
                  <c:v>126.13</c:v>
                </c:pt>
                <c:pt idx="3">
                  <c:v>126.46</c:v>
                </c:pt>
              </c:numCache>
            </c:numRef>
          </c:xVal>
          <c:yVal>
            <c:numRef>
              <c:f>Work!$V$47:$V$50</c:f>
              <c:numCache>
                <c:formatCode>General</c:formatCode>
                <c:ptCount val="4"/>
                <c:pt idx="0">
                  <c:v>-12.414118738888542</c:v>
                </c:pt>
                <c:pt idx="1">
                  <c:v>-12.335238588047609</c:v>
                </c:pt>
                <c:pt idx="2">
                  <c:v>-12.286083663378554</c:v>
                </c:pt>
                <c:pt idx="3">
                  <c:v>-12.315808889550432</c:v>
                </c:pt>
              </c:numCache>
            </c:numRef>
          </c:yVal>
        </c:ser>
        <c:ser>
          <c:idx val="8"/>
          <c:order val="8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</c:spPr>
          </c:marker>
          <c:xVal>
            <c:numRef>
              <c:f>Work!$P$46:$P$49</c:f>
              <c:numCache>
                <c:formatCode>General</c:formatCode>
                <c:ptCount val="4"/>
                <c:pt idx="0">
                  <c:v>125.14</c:v>
                </c:pt>
                <c:pt idx="1">
                  <c:v>125.47</c:v>
                </c:pt>
                <c:pt idx="2">
                  <c:v>126.13</c:v>
                </c:pt>
                <c:pt idx="3">
                  <c:v>126.46</c:v>
                </c:pt>
              </c:numCache>
            </c:numRef>
          </c:xVal>
          <c:yVal>
            <c:numRef>
              <c:f>Work!$Q$46:$Q$49</c:f>
              <c:numCache>
                <c:formatCode>General</c:formatCode>
                <c:ptCount val="4"/>
                <c:pt idx="0">
                  <c:v>-12.264118738888541</c:v>
                </c:pt>
                <c:pt idx="1">
                  <c:v>-12.185238588047609</c:v>
                </c:pt>
                <c:pt idx="2">
                  <c:v>-12.136083663378553</c:v>
                </c:pt>
                <c:pt idx="3">
                  <c:v>-12.165808889550432</c:v>
                </c:pt>
              </c:numCache>
            </c:numRef>
          </c:yVal>
        </c:ser>
        <c:ser>
          <c:idx val="9"/>
          <c:order val="9"/>
          <c:spPr>
            <a:ln w="28575">
              <a:noFill/>
            </a:ln>
          </c:spPr>
          <c:xVal>
            <c:numRef>
              <c:f>Work!$P$50:$P$54</c:f>
              <c:numCache>
                <c:formatCode>General</c:formatCode>
                <c:ptCount val="5"/>
                <c:pt idx="0">
                  <c:v>125.14</c:v>
                </c:pt>
                <c:pt idx="1">
                  <c:v>125.47</c:v>
                </c:pt>
                <c:pt idx="2">
                  <c:v>125.8</c:v>
                </c:pt>
                <c:pt idx="3">
                  <c:v>126.13</c:v>
                </c:pt>
                <c:pt idx="4">
                  <c:v>126.46</c:v>
                </c:pt>
              </c:numCache>
            </c:numRef>
          </c:xVal>
          <c:yVal>
            <c:numRef>
              <c:f>Work!$Q$50:$Q$54</c:f>
              <c:numCache>
                <c:formatCode>General</c:formatCode>
                <c:ptCount val="5"/>
                <c:pt idx="0">
                  <c:v>-12.114118738888541</c:v>
                </c:pt>
                <c:pt idx="1">
                  <c:v>-12.035238588047608</c:v>
                </c:pt>
                <c:pt idx="2">
                  <c:v>-11.956358437206676</c:v>
                </c:pt>
                <c:pt idx="3">
                  <c:v>-11.986083663378553</c:v>
                </c:pt>
                <c:pt idx="4">
                  <c:v>-12.015808889550431</c:v>
                </c:pt>
              </c:numCache>
            </c:numRef>
          </c:yVal>
        </c:ser>
        <c:axId val="111983616"/>
        <c:axId val="111993600"/>
      </c:scatterChart>
      <c:valAx>
        <c:axId val="111983616"/>
        <c:scaling>
          <c:orientation val="minMax"/>
          <c:max val="135"/>
          <c:min val="100"/>
        </c:scaling>
        <c:axPos val="b"/>
        <c:numFmt formatCode="General" sourceLinked="1"/>
        <c:tickLblPos val="nextTo"/>
        <c:crossAx val="111993600"/>
        <c:crosses val="autoZero"/>
        <c:crossBetween val="midCat"/>
      </c:valAx>
      <c:valAx>
        <c:axId val="111993600"/>
        <c:scaling>
          <c:orientation val="minMax"/>
          <c:max val="-9"/>
          <c:min val="-14"/>
        </c:scaling>
        <c:axPos val="l"/>
        <c:majorGridlines/>
        <c:numFmt formatCode="General" sourceLinked="1"/>
        <c:tickLblPos val="nextTo"/>
        <c:crossAx val="111983616"/>
        <c:crosses val="autoZero"/>
        <c:crossBetween val="midCat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'Transverse scans'!$D$4:$D$36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'Transverse scans'!$E$4:$E$36</c:f>
              <c:numCache>
                <c:formatCode>General</c:formatCode>
                <c:ptCount val="33"/>
                <c:pt idx="0">
                  <c:v>-12.410053232406153</c:v>
                </c:pt>
                <c:pt idx="1">
                  <c:v>-12.388037543435935</c:v>
                </c:pt>
                <c:pt idx="2">
                  <c:v>-12.338637708134279</c:v>
                </c:pt>
                <c:pt idx="3">
                  <c:v>-12.301287435323525</c:v>
                </c:pt>
                <c:pt idx="4">
                  <c:v>-12.285501010220715</c:v>
                </c:pt>
                <c:pt idx="5">
                  <c:v>-12.247773748162029</c:v>
                </c:pt>
                <c:pt idx="6">
                  <c:v>-12.219823787215148</c:v>
                </c:pt>
                <c:pt idx="7">
                  <c:v>-12.159085664169838</c:v>
                </c:pt>
                <c:pt idx="8">
                  <c:v>-12.342963233937429</c:v>
                </c:pt>
                <c:pt idx="9">
                  <c:v>-12.595342013812655</c:v>
                </c:pt>
                <c:pt idx="10">
                  <c:v>-12.742484504167422</c:v>
                </c:pt>
                <c:pt idx="11">
                  <c:v>-12.861909112569638</c:v>
                </c:pt>
                <c:pt idx="12">
                  <c:v>-12.918957491619231</c:v>
                </c:pt>
                <c:pt idx="13">
                  <c:v>-13.008405239582213</c:v>
                </c:pt>
                <c:pt idx="14">
                  <c:v>-13.118976541159759</c:v>
                </c:pt>
                <c:pt idx="15">
                  <c:v>-13.118796809818512</c:v>
                </c:pt>
                <c:pt idx="16">
                  <c:v>-13.202300882877196</c:v>
                </c:pt>
                <c:pt idx="17">
                  <c:v>-13.174963660199229</c:v>
                </c:pt>
                <c:pt idx="18">
                  <c:v>-13.176049655827503</c:v>
                </c:pt>
                <c:pt idx="19">
                  <c:v>-13.103418441878036</c:v>
                </c:pt>
                <c:pt idx="20">
                  <c:v>-12.972891282987765</c:v>
                </c:pt>
                <c:pt idx="21">
                  <c:v>-12.880743055818757</c:v>
                </c:pt>
                <c:pt idx="22">
                  <c:v>-12.804070119378162</c:v>
                </c:pt>
                <c:pt idx="23">
                  <c:v>-12.624912521618475</c:v>
                </c:pt>
                <c:pt idx="24">
                  <c:v>-12.492998889729474</c:v>
                </c:pt>
                <c:pt idx="25">
                  <c:v>-12.256358437206677</c:v>
                </c:pt>
                <c:pt idx="26">
                  <c:v>-12.345534115722309</c:v>
                </c:pt>
                <c:pt idx="27">
                  <c:v>-12.437914982374995</c:v>
                </c:pt>
                <c:pt idx="28">
                  <c:v>-12.478672323049178</c:v>
                </c:pt>
                <c:pt idx="29">
                  <c:v>-12.486254465995298</c:v>
                </c:pt>
                <c:pt idx="30">
                  <c:v>-12.554852905213901</c:v>
                </c:pt>
                <c:pt idx="31">
                  <c:v>-12.578529224571447</c:v>
                </c:pt>
                <c:pt idx="32">
                  <c:v>-12.629846625193586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'Transverse scans'!$I$4:$I$36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'Transverse scans'!$J$4:$J$36</c:f>
              <c:numCache>
                <c:formatCode>0.00</c:formatCode>
                <c:ptCount val="33"/>
                <c:pt idx="0">
                  <c:v>-12.497999999999999</c:v>
                </c:pt>
                <c:pt idx="3">
                  <c:v>-12.380049193459367</c:v>
                </c:pt>
                <c:pt idx="5">
                  <c:v>-12.289257763127528</c:v>
                </c:pt>
                <c:pt idx="7">
                  <c:v>-12.196999999999999</c:v>
                </c:pt>
                <c:pt idx="11">
                  <c:v>-12.932434530331628</c:v>
                </c:pt>
                <c:pt idx="16">
                  <c:v>-13.248335169699969</c:v>
                </c:pt>
                <c:pt idx="20">
                  <c:v>-13.128387595704218</c:v>
                </c:pt>
                <c:pt idx="25">
                  <c:v>-12.408559915953031</c:v>
                </c:pt>
                <c:pt idx="26" formatCode="General">
                  <c:v>-12.414043944906417</c:v>
                </c:pt>
                <c:pt idx="28">
                  <c:v>-12.494422862834758</c:v>
                </c:pt>
                <c:pt idx="29">
                  <c:v>-12.598069904955912</c:v>
                </c:pt>
                <c:pt idx="32">
                  <c:v>-12.649989325776586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'Transverse scans'!$I$4:$I$36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'Transverse scans'!$L$4:$L$36</c:f>
              <c:numCache>
                <c:formatCode>0.000</c:formatCode>
                <c:ptCount val="33"/>
                <c:pt idx="0">
                  <c:v>-12.497999999999999</c:v>
                </c:pt>
                <c:pt idx="1">
                  <c:v>-12.445828216565767</c:v>
                </c:pt>
                <c:pt idx="2">
                  <c:v>-12.39642838126411</c:v>
                </c:pt>
                <c:pt idx="3">
                  <c:v>-12.380049193459367</c:v>
                </c:pt>
                <c:pt idx="4">
                  <c:v>-12.343291683350547</c:v>
                </c:pt>
                <c:pt idx="5">
                  <c:v>-12.289257763127528</c:v>
                </c:pt>
                <c:pt idx="6">
                  <c:v>-12.27761446034498</c:v>
                </c:pt>
                <c:pt idx="7">
                  <c:v>-12.196999999999999</c:v>
                </c:pt>
                <c:pt idx="8">
                  <c:v>-12.40075390706726</c:v>
                </c:pt>
                <c:pt idx="9">
                  <c:v>-12.653132686942486</c:v>
                </c:pt>
                <c:pt idx="10">
                  <c:v>-12.800275177297253</c:v>
                </c:pt>
                <c:pt idx="11">
                  <c:v>-12.932434530331628</c:v>
                </c:pt>
                <c:pt idx="12">
                  <c:v>-12.976748164749063</c:v>
                </c:pt>
                <c:pt idx="13">
                  <c:v>-13.066195912712045</c:v>
                </c:pt>
                <c:pt idx="14">
                  <c:v>-13.17676721428959</c:v>
                </c:pt>
                <c:pt idx="15">
                  <c:v>-13.176587482948344</c:v>
                </c:pt>
                <c:pt idx="16">
                  <c:v>-13.248335169699969</c:v>
                </c:pt>
                <c:pt idx="17">
                  <c:v>-13.23275433332906</c:v>
                </c:pt>
                <c:pt idx="18">
                  <c:v>-13.233840328957335</c:v>
                </c:pt>
                <c:pt idx="19">
                  <c:v>-13.161209115007868</c:v>
                </c:pt>
                <c:pt idx="20">
                  <c:v>-13.128387595704218</c:v>
                </c:pt>
                <c:pt idx="21">
                  <c:v>-12.938533728948588</c:v>
                </c:pt>
                <c:pt idx="22">
                  <c:v>-12.861860792507994</c:v>
                </c:pt>
                <c:pt idx="23">
                  <c:v>-12.682703194748306</c:v>
                </c:pt>
                <c:pt idx="24">
                  <c:v>-12.550789562859306</c:v>
                </c:pt>
                <c:pt idx="25">
                  <c:v>-12.408559915953031</c:v>
                </c:pt>
                <c:pt idx="26">
                  <c:v>-12.414043944906417</c:v>
                </c:pt>
                <c:pt idx="27">
                  <c:v>-12.495705655504826</c:v>
                </c:pt>
                <c:pt idx="28">
                  <c:v>-12.494422862834758</c:v>
                </c:pt>
                <c:pt idx="29">
                  <c:v>-12.598069904955912</c:v>
                </c:pt>
                <c:pt idx="30">
                  <c:v>-12.612643578343732</c:v>
                </c:pt>
                <c:pt idx="31">
                  <c:v>-12.636319897701279</c:v>
                </c:pt>
                <c:pt idx="32">
                  <c:v>-12.649989325776586</c:v>
                </c:pt>
              </c:numCache>
            </c:numRef>
          </c:yVal>
        </c:ser>
        <c:axId val="110609920"/>
        <c:axId val="110611456"/>
      </c:scatterChart>
      <c:valAx>
        <c:axId val="110609920"/>
        <c:scaling>
          <c:orientation val="minMax"/>
          <c:max val="133"/>
          <c:min val="100"/>
        </c:scaling>
        <c:axPos val="b"/>
        <c:numFmt formatCode="General" sourceLinked="1"/>
        <c:tickLblPos val="nextTo"/>
        <c:crossAx val="110611456"/>
        <c:crosses val="autoZero"/>
        <c:crossBetween val="midCat"/>
        <c:majorUnit val="1"/>
      </c:valAx>
      <c:valAx>
        <c:axId val="110611456"/>
        <c:scaling>
          <c:orientation val="minMax"/>
        </c:scaling>
        <c:axPos val="l"/>
        <c:majorGridlines/>
        <c:numFmt formatCode="General" sourceLinked="1"/>
        <c:tickLblPos val="nextTo"/>
        <c:crossAx val="110609920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4.6000000000000013E-2"/>
          </c:errBars>
          <c:xVal>
            <c:numRef>
              <c:f>'Transverse scans'!$I$4:$I$36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'Transverse scans'!$K$4:$K$36</c:f>
              <c:numCache>
                <c:formatCode>0.000</c:formatCode>
                <c:ptCount val="33"/>
                <c:pt idx="0">
                  <c:v>-8.7946767593846786E-2</c:v>
                </c:pt>
                <c:pt idx="3">
                  <c:v>-7.8761758135842186E-2</c:v>
                </c:pt>
                <c:pt idx="5">
                  <c:v>-4.1484014965499583E-2</c:v>
                </c:pt>
                <c:pt idx="7">
                  <c:v>-3.7914335830160795E-2</c:v>
                </c:pt>
                <c:pt idx="26">
                  <c:v>-6.8509829184108639E-2</c:v>
                </c:pt>
                <c:pt idx="28">
                  <c:v>-1.5750539785580386E-2</c:v>
                </c:pt>
                <c:pt idx="29">
                  <c:v>-0.11181543896061363</c:v>
                </c:pt>
                <c:pt idx="32">
                  <c:v>-2.0142700582999495E-2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xVal>
            <c:numRef>
              <c:f>'Transverse scans'!$J$42:$J$43</c:f>
              <c:numCache>
                <c:formatCode>General</c:formatCode>
                <c:ptCount val="2"/>
                <c:pt idx="0">
                  <c:v>90</c:v>
                </c:pt>
                <c:pt idx="1">
                  <c:v>140</c:v>
                </c:pt>
              </c:numCache>
            </c:numRef>
          </c:xVal>
          <c:yVal>
            <c:numRef>
              <c:f>'Transverse scans'!$K$42:$K$43</c:f>
              <c:numCache>
                <c:formatCode>0.000</c:formatCode>
                <c:ptCount val="2"/>
                <c:pt idx="0">
                  <c:v>-5.7790673129831438E-2</c:v>
                </c:pt>
                <c:pt idx="1">
                  <c:v>-5.7790673129831438E-2</c:v>
                </c:pt>
              </c:numCache>
            </c:numRef>
          </c:yVal>
        </c:ser>
        <c:axId val="111885312"/>
        <c:axId val="111911680"/>
      </c:scatterChart>
      <c:valAx>
        <c:axId val="111885312"/>
        <c:scaling>
          <c:orientation val="minMax"/>
          <c:max val="140"/>
          <c:min val="90"/>
        </c:scaling>
        <c:axPos val="b"/>
        <c:numFmt formatCode="General" sourceLinked="1"/>
        <c:tickLblPos val="nextTo"/>
        <c:crossAx val="111911680"/>
        <c:crosses val="autoZero"/>
        <c:crossBetween val="midCat"/>
      </c:valAx>
      <c:valAx>
        <c:axId val="111911680"/>
        <c:scaling>
          <c:orientation val="minMax"/>
        </c:scaling>
        <c:axPos val="l"/>
        <c:majorGridlines/>
        <c:numFmt formatCode="0.000" sourceLinked="1"/>
        <c:tickLblPos val="nextTo"/>
        <c:crossAx val="1118853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'Longitudinal scans'!$R$4:$R$36</c:f>
              <c:numCache>
                <c:formatCode>0.000</c:formatCode>
                <c:ptCount val="33"/>
                <c:pt idx="0">
                  <c:v>25.912500000000001</c:v>
                </c:pt>
                <c:pt idx="1">
                  <c:v>24.912500000000001</c:v>
                </c:pt>
                <c:pt idx="2">
                  <c:v>23.912500000000001</c:v>
                </c:pt>
                <c:pt idx="3">
                  <c:v>22.912500000000001</c:v>
                </c:pt>
                <c:pt idx="4">
                  <c:v>21.912500000000001</c:v>
                </c:pt>
                <c:pt idx="5">
                  <c:v>20.912500000000001</c:v>
                </c:pt>
                <c:pt idx="6">
                  <c:v>19.912500000000001</c:v>
                </c:pt>
                <c:pt idx="7">
                  <c:v>18.912500000000001</c:v>
                </c:pt>
                <c:pt idx="8">
                  <c:v>17.912500000000001</c:v>
                </c:pt>
                <c:pt idx="9">
                  <c:v>16.912500000000001</c:v>
                </c:pt>
                <c:pt idx="10">
                  <c:v>15.9125</c:v>
                </c:pt>
                <c:pt idx="11">
                  <c:v>14.9125</c:v>
                </c:pt>
                <c:pt idx="12">
                  <c:v>13.9125</c:v>
                </c:pt>
                <c:pt idx="13">
                  <c:v>12.9125</c:v>
                </c:pt>
                <c:pt idx="14">
                  <c:v>11.9125</c:v>
                </c:pt>
                <c:pt idx="15">
                  <c:v>10.9125</c:v>
                </c:pt>
                <c:pt idx="16">
                  <c:v>9.9124999999999996</c:v>
                </c:pt>
                <c:pt idx="17">
                  <c:v>8.9124999999999996</c:v>
                </c:pt>
                <c:pt idx="18">
                  <c:v>7.9124999999999996</c:v>
                </c:pt>
                <c:pt idx="19">
                  <c:v>6.9124999999999996</c:v>
                </c:pt>
                <c:pt idx="20">
                  <c:v>5.9124999999999996</c:v>
                </c:pt>
                <c:pt idx="21">
                  <c:v>4.9124999999999996</c:v>
                </c:pt>
                <c:pt idx="22">
                  <c:v>3.9124999999999996</c:v>
                </c:pt>
                <c:pt idx="23">
                  <c:v>2.9124999999999996</c:v>
                </c:pt>
                <c:pt idx="24">
                  <c:v>1.9124999999999996</c:v>
                </c:pt>
                <c:pt idx="25">
                  <c:v>0.91249999999999964</c:v>
                </c:pt>
                <c:pt idx="26">
                  <c:v>-8.7500000000000355E-2</c:v>
                </c:pt>
                <c:pt idx="27">
                  <c:v>-1.0875000000000004</c:v>
                </c:pt>
                <c:pt idx="28">
                  <c:v>-2.0875000000000004</c:v>
                </c:pt>
                <c:pt idx="29">
                  <c:v>-3.0875000000000004</c:v>
                </c:pt>
                <c:pt idx="30">
                  <c:v>-4.0875000000000004</c:v>
                </c:pt>
                <c:pt idx="31">
                  <c:v>-5.0875000000000004</c:v>
                </c:pt>
                <c:pt idx="32">
                  <c:v>-6.0875000000000004</c:v>
                </c:pt>
              </c:numCache>
            </c:numRef>
          </c:xVal>
          <c:yVal>
            <c:numRef>
              <c:f>'Longitudinal scans'!$S$4:$S$36</c:f>
              <c:numCache>
                <c:formatCode>0.000</c:formatCode>
                <c:ptCount val="33"/>
                <c:pt idx="0">
                  <c:v>-13.363732891027116</c:v>
                </c:pt>
                <c:pt idx="1">
                  <c:v>-13.283459514976352</c:v>
                </c:pt>
                <c:pt idx="2">
                  <c:v>-13.230827220190179</c:v>
                </c:pt>
                <c:pt idx="3">
                  <c:v>-13.133272805542951</c:v>
                </c:pt>
                <c:pt idx="4">
                  <c:v>-13.096734687168206</c:v>
                </c:pt>
                <c:pt idx="5">
                  <c:v>-13.027021371065397</c:v>
                </c:pt>
                <c:pt idx="6">
                  <c:v>-12.905684528984086</c:v>
                </c:pt>
                <c:pt idx="7">
                  <c:v>-12.787552875039829</c:v>
                </c:pt>
                <c:pt idx="8">
                  <c:v>-12.995237352134</c:v>
                </c:pt>
                <c:pt idx="9">
                  <c:v>-13.098195008594375</c:v>
                </c:pt>
                <c:pt idx="10">
                  <c:v>-13.248396630925438</c:v>
                </c:pt>
                <c:pt idx="11">
                  <c:v>-13.296113591937406</c:v>
                </c:pt>
                <c:pt idx="12">
                  <c:v>-13.35930584367779</c:v>
                </c:pt>
                <c:pt idx="13">
                  <c:v>-13.460877027139436</c:v>
                </c:pt>
                <c:pt idx="14">
                  <c:v>-13.504552265660278</c:v>
                </c:pt>
                <c:pt idx="15">
                  <c:v>-13.474510294603377</c:v>
                </c:pt>
                <c:pt idx="16">
                  <c:v>-13.47289154185272</c:v>
                </c:pt>
                <c:pt idx="17">
                  <c:v>-13.360431493365411</c:v>
                </c:pt>
                <c:pt idx="18">
                  <c:v>-13.331655249278031</c:v>
                </c:pt>
                <c:pt idx="19">
                  <c:v>-13.192127972271861</c:v>
                </c:pt>
                <c:pt idx="20">
                  <c:v>-13.073724248880254</c:v>
                </c:pt>
                <c:pt idx="21">
                  <c:v>-12.987719894402034</c:v>
                </c:pt>
                <c:pt idx="22">
                  <c:v>-12.839339310571193</c:v>
                </c:pt>
                <c:pt idx="23">
                  <c:v>-12.663240844787801</c:v>
                </c:pt>
                <c:pt idx="24">
                  <c:v>-12.381906089483948</c:v>
                </c:pt>
                <c:pt idx="25">
                  <c:v>-12.169072544287733</c:v>
                </c:pt>
                <c:pt idx="26">
                  <c:v>-12.200854691904418</c:v>
                </c:pt>
                <c:pt idx="27">
                  <c:v>-12.199848677422672</c:v>
                </c:pt>
                <c:pt idx="28">
                  <c:v>-12.208619964052733</c:v>
                </c:pt>
                <c:pt idx="29">
                  <c:v>-12.195450413726919</c:v>
                </c:pt>
                <c:pt idx="30">
                  <c:v>-12.203844711109047</c:v>
                </c:pt>
                <c:pt idx="31">
                  <c:v>-12.224288570982077</c:v>
                </c:pt>
                <c:pt idx="32">
                  <c:v>-12.21734828452367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</c:marker>
          <c:xVal>
            <c:numRef>
              <c:f>'Longitudinal scans'!$R$37:$R$45</c:f>
              <c:numCache>
                <c:formatCode>0.000</c:formatCode>
                <c:ptCount val="9"/>
                <c:pt idx="0">
                  <c:v>19.572500000000002</c:v>
                </c:pt>
                <c:pt idx="1">
                  <c:v>19.2425</c:v>
                </c:pt>
                <c:pt idx="2">
                  <c:v>18.582500000000003</c:v>
                </c:pt>
                <c:pt idx="3">
                  <c:v>18.252500000000001</c:v>
                </c:pt>
                <c:pt idx="4">
                  <c:v>19.572500000000002</c:v>
                </c:pt>
                <c:pt idx="5">
                  <c:v>19.2425</c:v>
                </c:pt>
                <c:pt idx="6">
                  <c:v>18.912500000000001</c:v>
                </c:pt>
                <c:pt idx="7">
                  <c:v>18.582500000000003</c:v>
                </c:pt>
                <c:pt idx="8">
                  <c:v>18.252500000000001</c:v>
                </c:pt>
              </c:numCache>
            </c:numRef>
          </c:xVal>
          <c:yVal>
            <c:numRef>
              <c:f>'Longitudinal scans'!$S$37:$S$45</c:f>
              <c:numCache>
                <c:formatCode>0.000</c:formatCode>
                <c:ptCount val="9"/>
                <c:pt idx="0">
                  <c:v>-12.866307311002666</c:v>
                </c:pt>
                <c:pt idx="1">
                  <c:v>-12.826930093021248</c:v>
                </c:pt>
                <c:pt idx="2">
                  <c:v>-12.856781034071219</c:v>
                </c:pt>
                <c:pt idx="3">
                  <c:v>-12.92600919310261</c:v>
                </c:pt>
                <c:pt idx="4">
                  <c:v>-12.716307311002666</c:v>
                </c:pt>
                <c:pt idx="5">
                  <c:v>-12.676930093021248</c:v>
                </c:pt>
                <c:pt idx="6">
                  <c:v>-12.637552875039828</c:v>
                </c:pt>
                <c:pt idx="7">
                  <c:v>-12.706781034071218</c:v>
                </c:pt>
                <c:pt idx="8">
                  <c:v>-12.77600919310261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'Longitudinal scans'!$R$46:$R$54</c:f>
              <c:numCache>
                <c:formatCode>0.000</c:formatCode>
                <c:ptCount val="9"/>
                <c:pt idx="0">
                  <c:v>1.5724999999999998</c:v>
                </c:pt>
                <c:pt idx="1">
                  <c:v>1.2424999999999997</c:v>
                </c:pt>
                <c:pt idx="2">
                  <c:v>0.58249999999999957</c:v>
                </c:pt>
                <c:pt idx="3">
                  <c:v>0.25249999999999961</c:v>
                </c:pt>
                <c:pt idx="4">
                  <c:v>1.5724999999999998</c:v>
                </c:pt>
                <c:pt idx="5">
                  <c:v>1.2424999999999997</c:v>
                </c:pt>
                <c:pt idx="6">
                  <c:v>0.91249999999999964</c:v>
                </c:pt>
                <c:pt idx="7">
                  <c:v>0.58249999999999957</c:v>
                </c:pt>
                <c:pt idx="8">
                  <c:v>0.25249999999999961</c:v>
                </c:pt>
              </c:numCache>
            </c:numRef>
          </c:xVal>
          <c:yVal>
            <c:numRef>
              <c:f>'Longitudinal scans'!$S$46:$S$54</c:f>
              <c:numCache>
                <c:formatCode>0.000</c:formatCode>
                <c:ptCount val="9"/>
                <c:pt idx="0">
                  <c:v>-12.310961574418544</c:v>
                </c:pt>
                <c:pt idx="1">
                  <c:v>-12.240017059353137</c:v>
                </c:pt>
                <c:pt idx="2">
                  <c:v>-12.179666593493295</c:v>
                </c:pt>
                <c:pt idx="3">
                  <c:v>-12.190260642698856</c:v>
                </c:pt>
                <c:pt idx="4">
                  <c:v>-12.160961574418543</c:v>
                </c:pt>
                <c:pt idx="5">
                  <c:v>-12.090017059353137</c:v>
                </c:pt>
                <c:pt idx="6">
                  <c:v>-12.019072544287733</c:v>
                </c:pt>
                <c:pt idx="7">
                  <c:v>-12.029666593493294</c:v>
                </c:pt>
                <c:pt idx="8">
                  <c:v>-12.040260642698856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xVal>
            <c:numRef>
              <c:f>'Longitudinal scans'!$R$56:$R$61</c:f>
              <c:numCache>
                <c:formatCode>0.000</c:formatCode>
                <c:ptCount val="6"/>
                <c:pt idx="0">
                  <c:v>9.9124999999999996</c:v>
                </c:pt>
                <c:pt idx="1">
                  <c:v>9.9124999999999996</c:v>
                </c:pt>
                <c:pt idx="2">
                  <c:v>9.9124999999999996</c:v>
                </c:pt>
                <c:pt idx="3">
                  <c:v>9.9124999999999996</c:v>
                </c:pt>
                <c:pt idx="4">
                  <c:v>9.9124999999999996</c:v>
                </c:pt>
                <c:pt idx="5">
                  <c:v>9.9124999999999996</c:v>
                </c:pt>
              </c:numCache>
            </c:numRef>
          </c:xVal>
          <c:yVal>
            <c:numRef>
              <c:f>'Longitudinal scans'!$S$56:$S$61</c:f>
              <c:numCache>
                <c:formatCode>0.000</c:formatCode>
                <c:ptCount val="6"/>
                <c:pt idx="0">
                  <c:v>-13.172891541852721</c:v>
                </c:pt>
                <c:pt idx="1">
                  <c:v>-12.87289154185272</c:v>
                </c:pt>
                <c:pt idx="2">
                  <c:v>-12.572891541852719</c:v>
                </c:pt>
                <c:pt idx="3">
                  <c:v>-12.27289154185272</c:v>
                </c:pt>
                <c:pt idx="4">
                  <c:v>-11.97289154185272</c:v>
                </c:pt>
                <c:pt idx="5">
                  <c:v>-11.672891541852721</c:v>
                </c:pt>
              </c:numCache>
            </c:numRef>
          </c:yVal>
        </c:ser>
        <c:ser>
          <c:idx val="4"/>
          <c:order val="4"/>
          <c:spPr>
            <a:ln w="28575">
              <a:noFill/>
            </a:ln>
          </c:spPr>
          <c:xVal>
            <c:numRef>
              <c:f>'Longitudinal scans'!$R$63:$R$71</c:f>
              <c:numCache>
                <c:formatCode>0.000</c:formatCode>
                <c:ptCount val="9"/>
                <c:pt idx="0">
                  <c:v>25.912500000000001</c:v>
                </c:pt>
                <c:pt idx="1">
                  <c:v>21.912500000000001</c:v>
                </c:pt>
                <c:pt idx="2">
                  <c:v>17.912500000000001</c:v>
                </c:pt>
                <c:pt idx="3">
                  <c:v>13.9125</c:v>
                </c:pt>
                <c:pt idx="4">
                  <c:v>9.9124999999999996</c:v>
                </c:pt>
                <c:pt idx="5">
                  <c:v>5.9124999999999996</c:v>
                </c:pt>
                <c:pt idx="6">
                  <c:v>1.9124999999999996</c:v>
                </c:pt>
                <c:pt idx="7">
                  <c:v>-2.0875000000000004</c:v>
                </c:pt>
                <c:pt idx="8">
                  <c:v>-6.0875000000000004</c:v>
                </c:pt>
              </c:numCache>
            </c:numRef>
          </c:xVal>
          <c:yVal>
            <c:numRef>
              <c:f>'Longitudinal scans'!$S$63:$S$71</c:f>
              <c:numCache>
                <c:formatCode>0.000</c:formatCode>
                <c:ptCount val="9"/>
                <c:pt idx="0">
                  <c:v>-11.013732891027116</c:v>
                </c:pt>
                <c:pt idx="1">
                  <c:v>-10.746734687168207</c:v>
                </c:pt>
                <c:pt idx="2">
                  <c:v>-10.645237352134</c:v>
                </c:pt>
                <c:pt idx="3">
                  <c:v>-11.00930584367779</c:v>
                </c:pt>
                <c:pt idx="4">
                  <c:v>-11.12289154185272</c:v>
                </c:pt>
                <c:pt idx="5">
                  <c:v>-10.723724248880254</c:v>
                </c:pt>
                <c:pt idx="6">
                  <c:v>-10.031906089483948</c:v>
                </c:pt>
                <c:pt idx="7">
                  <c:v>-9.8586199640527337</c:v>
                </c:pt>
                <c:pt idx="8">
                  <c:v>-9.8673482845236702</c:v>
                </c:pt>
              </c:numCache>
            </c:numRef>
          </c:yVal>
        </c:ser>
        <c:ser>
          <c:idx val="5"/>
          <c:order val="5"/>
          <c:spPr>
            <a:ln w="28575">
              <a:noFill/>
            </a:ln>
          </c:spPr>
          <c:xVal>
            <c:numRef>
              <c:f>'Longitudinal scans'!$I$4:$I$36</c:f>
              <c:numCache>
                <c:formatCode>General</c:formatCode>
                <c:ptCount val="33"/>
                <c:pt idx="0">
                  <c:v>-6.0875000000000004</c:v>
                </c:pt>
                <c:pt idx="1">
                  <c:v>-5.0875000000000004</c:v>
                </c:pt>
                <c:pt idx="2">
                  <c:v>-4.0875000000000004</c:v>
                </c:pt>
                <c:pt idx="3">
                  <c:v>-3.0875000000000004</c:v>
                </c:pt>
                <c:pt idx="4">
                  <c:v>-2.0875000000000004</c:v>
                </c:pt>
                <c:pt idx="5">
                  <c:v>-1.0875000000000004</c:v>
                </c:pt>
                <c:pt idx="6">
                  <c:v>-8.7500000000000355E-2</c:v>
                </c:pt>
                <c:pt idx="7">
                  <c:v>0.91249999999999964</c:v>
                </c:pt>
                <c:pt idx="8">
                  <c:v>1.9124999999999996</c:v>
                </c:pt>
                <c:pt idx="9">
                  <c:v>2.9124999999999996</c:v>
                </c:pt>
                <c:pt idx="10">
                  <c:v>3.9124999999999996</c:v>
                </c:pt>
                <c:pt idx="11">
                  <c:v>4.9124999999999996</c:v>
                </c:pt>
                <c:pt idx="12">
                  <c:v>5.9124999999999996</c:v>
                </c:pt>
                <c:pt idx="13">
                  <c:v>6.9124999999999996</c:v>
                </c:pt>
                <c:pt idx="14">
                  <c:v>7.9124999999999996</c:v>
                </c:pt>
                <c:pt idx="15">
                  <c:v>8.9124999999999996</c:v>
                </c:pt>
                <c:pt idx="16">
                  <c:v>9.9124999999999996</c:v>
                </c:pt>
                <c:pt idx="17">
                  <c:v>10.9125</c:v>
                </c:pt>
                <c:pt idx="18">
                  <c:v>11.9125</c:v>
                </c:pt>
                <c:pt idx="19">
                  <c:v>12.9125</c:v>
                </c:pt>
                <c:pt idx="20">
                  <c:v>13.9125</c:v>
                </c:pt>
                <c:pt idx="21">
                  <c:v>14.9125</c:v>
                </c:pt>
                <c:pt idx="22">
                  <c:v>15.9125</c:v>
                </c:pt>
                <c:pt idx="23">
                  <c:v>16.912500000000001</c:v>
                </c:pt>
                <c:pt idx="24">
                  <c:v>17.912500000000001</c:v>
                </c:pt>
                <c:pt idx="25">
                  <c:v>18.912500000000001</c:v>
                </c:pt>
                <c:pt idx="26">
                  <c:v>19.912500000000001</c:v>
                </c:pt>
                <c:pt idx="27">
                  <c:v>20.912500000000001</c:v>
                </c:pt>
                <c:pt idx="28">
                  <c:v>21.912500000000001</c:v>
                </c:pt>
                <c:pt idx="29">
                  <c:v>22.912500000000001</c:v>
                </c:pt>
                <c:pt idx="30">
                  <c:v>23.912500000000001</c:v>
                </c:pt>
                <c:pt idx="31">
                  <c:v>24.912500000000001</c:v>
                </c:pt>
                <c:pt idx="32">
                  <c:v>25.912500000000001</c:v>
                </c:pt>
              </c:numCache>
            </c:numRef>
          </c:xVal>
          <c:yVal>
            <c:numRef>
              <c:f>'Longitudinal scans'!$J$4:$J$36</c:f>
              <c:numCache>
                <c:formatCode>General</c:formatCode>
                <c:ptCount val="33"/>
                <c:pt idx="0">
                  <c:v>-12.36734828452367</c:v>
                </c:pt>
                <c:pt idx="1">
                  <c:v>-12.374288570982078</c:v>
                </c:pt>
                <c:pt idx="2">
                  <c:v>-12.353844711109048</c:v>
                </c:pt>
                <c:pt idx="3">
                  <c:v>-12.345450413726919</c:v>
                </c:pt>
                <c:pt idx="4">
                  <c:v>-12.358619964052734</c:v>
                </c:pt>
                <c:pt idx="5">
                  <c:v>-12.349848677422672</c:v>
                </c:pt>
                <c:pt idx="6">
                  <c:v>-12.350854691904418</c:v>
                </c:pt>
                <c:pt idx="7">
                  <c:v>-12.319072544287733</c:v>
                </c:pt>
                <c:pt idx="8">
                  <c:v>-12.531906089483948</c:v>
                </c:pt>
                <c:pt idx="9">
                  <c:v>-12.813240844787801</c:v>
                </c:pt>
                <c:pt idx="10">
                  <c:v>-12.989339310571193</c:v>
                </c:pt>
                <c:pt idx="11">
                  <c:v>-13.137719894402034</c:v>
                </c:pt>
                <c:pt idx="12">
                  <c:v>-13.223724248880254</c:v>
                </c:pt>
                <c:pt idx="13">
                  <c:v>-13.342127972271861</c:v>
                </c:pt>
                <c:pt idx="14">
                  <c:v>-13.481655249278031</c:v>
                </c:pt>
                <c:pt idx="15">
                  <c:v>-13.510431493365411</c:v>
                </c:pt>
                <c:pt idx="16">
                  <c:v>-13.62289154185272</c:v>
                </c:pt>
                <c:pt idx="17">
                  <c:v>-13.624510294603377</c:v>
                </c:pt>
                <c:pt idx="18">
                  <c:v>-13.654552265660278</c:v>
                </c:pt>
                <c:pt idx="19">
                  <c:v>-13.610877027139436</c:v>
                </c:pt>
                <c:pt idx="20">
                  <c:v>-13.50930584367779</c:v>
                </c:pt>
                <c:pt idx="21">
                  <c:v>-13.446113591937406</c:v>
                </c:pt>
                <c:pt idx="22">
                  <c:v>-13.398396630925438</c:v>
                </c:pt>
                <c:pt idx="23">
                  <c:v>-13.248195008594376</c:v>
                </c:pt>
                <c:pt idx="24">
                  <c:v>-13.145237352134</c:v>
                </c:pt>
                <c:pt idx="25">
                  <c:v>-12.937552875039829</c:v>
                </c:pt>
                <c:pt idx="26">
                  <c:v>-13.055684528984086</c:v>
                </c:pt>
                <c:pt idx="27">
                  <c:v>-13.177021371065397</c:v>
                </c:pt>
                <c:pt idx="28">
                  <c:v>-13.246734687168207</c:v>
                </c:pt>
                <c:pt idx="29">
                  <c:v>-13.283272805542952</c:v>
                </c:pt>
                <c:pt idx="30">
                  <c:v>-13.380827220190179</c:v>
                </c:pt>
                <c:pt idx="31">
                  <c:v>-13.433459514976352</c:v>
                </c:pt>
                <c:pt idx="32">
                  <c:v>-13.513732891027116</c:v>
                </c:pt>
              </c:numCache>
            </c:numRef>
          </c:yVal>
        </c:ser>
        <c:axId val="112009600"/>
        <c:axId val="112011136"/>
      </c:scatterChart>
      <c:valAx>
        <c:axId val="112009600"/>
        <c:scaling>
          <c:orientation val="minMax"/>
        </c:scaling>
        <c:axPos val="b"/>
        <c:numFmt formatCode="0.000" sourceLinked="1"/>
        <c:tickLblPos val="nextTo"/>
        <c:crossAx val="112011136"/>
        <c:crosses val="autoZero"/>
        <c:crossBetween val="midCat"/>
      </c:valAx>
      <c:valAx>
        <c:axId val="112011136"/>
        <c:scaling>
          <c:orientation val="minMax"/>
          <c:max val="-9"/>
          <c:min val="-14"/>
        </c:scaling>
        <c:axPos val="l"/>
        <c:majorGridlines/>
        <c:numFmt formatCode="0.000" sourceLinked="1"/>
        <c:tickLblPos val="nextTo"/>
        <c:crossAx val="11200960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'Longitudinal scans'!$AE$6:$AE$35</c:f>
              <c:numCache>
                <c:formatCode>General</c:formatCode>
                <c:ptCount val="30"/>
                <c:pt idx="0">
                  <c:v>-91.782000000000011</c:v>
                </c:pt>
                <c:pt idx="1">
                  <c:v>-91.673000000000016</c:v>
                </c:pt>
                <c:pt idx="2">
                  <c:v>-91.564000000000021</c:v>
                </c:pt>
                <c:pt idx="3">
                  <c:v>-91.455000000000027</c:v>
                </c:pt>
                <c:pt idx="4">
                  <c:v>-91.346000000000032</c:v>
                </c:pt>
                <c:pt idx="5">
                  <c:v>-91.237000000000037</c:v>
                </c:pt>
                <c:pt idx="6">
                  <c:v>-91.128000000000043</c:v>
                </c:pt>
                <c:pt idx="7">
                  <c:v>-91.019000000000048</c:v>
                </c:pt>
                <c:pt idx="8">
                  <c:v>-90.910000000000053</c:v>
                </c:pt>
                <c:pt idx="9">
                  <c:v>-90.801000000000059</c:v>
                </c:pt>
                <c:pt idx="10">
                  <c:v>-90.692000000000064</c:v>
                </c:pt>
                <c:pt idx="11">
                  <c:v>-90.583000000000069</c:v>
                </c:pt>
                <c:pt idx="12">
                  <c:v>-90.474000000000075</c:v>
                </c:pt>
                <c:pt idx="13">
                  <c:v>-90.36500000000008</c:v>
                </c:pt>
                <c:pt idx="14">
                  <c:v>-90.256000000000085</c:v>
                </c:pt>
                <c:pt idx="15">
                  <c:v>-90.147000000000091</c:v>
                </c:pt>
                <c:pt idx="16">
                  <c:v>-90.038000000000096</c:v>
                </c:pt>
                <c:pt idx="17">
                  <c:v>-89.929000000000102</c:v>
                </c:pt>
                <c:pt idx="18">
                  <c:v>-89.820000000000107</c:v>
                </c:pt>
                <c:pt idx="19">
                  <c:v>-89.711000000000112</c:v>
                </c:pt>
                <c:pt idx="20">
                  <c:v>-89.602000000000118</c:v>
                </c:pt>
                <c:pt idx="21">
                  <c:v>-89.493000000000123</c:v>
                </c:pt>
                <c:pt idx="22">
                  <c:v>-89.384000000000128</c:v>
                </c:pt>
                <c:pt idx="23">
                  <c:v>-89.275000000000134</c:v>
                </c:pt>
                <c:pt idx="24">
                  <c:v>-89.166000000000139</c:v>
                </c:pt>
                <c:pt idx="25">
                  <c:v>-89.057000000000144</c:v>
                </c:pt>
                <c:pt idx="26">
                  <c:v>-88.94800000000015</c:v>
                </c:pt>
                <c:pt idx="27">
                  <c:v>-88.839000000000155</c:v>
                </c:pt>
                <c:pt idx="28">
                  <c:v>-88.73000000000016</c:v>
                </c:pt>
                <c:pt idx="29">
                  <c:v>-88.621000000000166</c:v>
                </c:pt>
              </c:numCache>
            </c:numRef>
          </c:xVal>
          <c:yVal>
            <c:numRef>
              <c:f>'Longitudinal scans'!$AF$6:$AF$35</c:f>
              <c:numCache>
                <c:formatCode>General</c:formatCode>
                <c:ptCount val="30"/>
                <c:pt idx="0">
                  <c:v>255</c:v>
                </c:pt>
                <c:pt idx="1">
                  <c:v>250</c:v>
                </c:pt>
                <c:pt idx="2">
                  <c:v>278</c:v>
                </c:pt>
                <c:pt idx="3">
                  <c:v>289</c:v>
                </c:pt>
                <c:pt idx="4">
                  <c:v>318</c:v>
                </c:pt>
                <c:pt idx="5">
                  <c:v>343</c:v>
                </c:pt>
                <c:pt idx="6">
                  <c:v>323</c:v>
                </c:pt>
                <c:pt idx="7">
                  <c:v>320</c:v>
                </c:pt>
                <c:pt idx="8">
                  <c:v>396</c:v>
                </c:pt>
                <c:pt idx="9">
                  <c:v>326</c:v>
                </c:pt>
                <c:pt idx="10">
                  <c:v>390</c:v>
                </c:pt>
                <c:pt idx="11">
                  <c:v>331</c:v>
                </c:pt>
                <c:pt idx="12">
                  <c:v>355</c:v>
                </c:pt>
                <c:pt idx="13">
                  <c:v>348</c:v>
                </c:pt>
                <c:pt idx="14">
                  <c:v>355</c:v>
                </c:pt>
                <c:pt idx="15">
                  <c:v>372</c:v>
                </c:pt>
                <c:pt idx="16">
                  <c:v>368</c:v>
                </c:pt>
                <c:pt idx="17">
                  <c:v>382</c:v>
                </c:pt>
                <c:pt idx="18">
                  <c:v>340</c:v>
                </c:pt>
                <c:pt idx="19">
                  <c:v>370</c:v>
                </c:pt>
                <c:pt idx="20">
                  <c:v>384</c:v>
                </c:pt>
                <c:pt idx="21">
                  <c:v>375</c:v>
                </c:pt>
                <c:pt idx="22">
                  <c:v>376</c:v>
                </c:pt>
                <c:pt idx="23">
                  <c:v>342</c:v>
                </c:pt>
                <c:pt idx="24">
                  <c:v>351</c:v>
                </c:pt>
                <c:pt idx="25">
                  <c:v>315</c:v>
                </c:pt>
                <c:pt idx="26">
                  <c:v>330</c:v>
                </c:pt>
                <c:pt idx="27">
                  <c:v>323</c:v>
                </c:pt>
                <c:pt idx="28">
                  <c:v>298</c:v>
                </c:pt>
                <c:pt idx="29">
                  <c:v>266</c:v>
                </c:pt>
              </c:numCache>
            </c:numRef>
          </c:yVal>
        </c:ser>
        <c:axId val="112042752"/>
        <c:axId val="112044288"/>
      </c:scatterChart>
      <c:valAx>
        <c:axId val="112042752"/>
        <c:scaling>
          <c:orientation val="minMax"/>
        </c:scaling>
        <c:axPos val="b"/>
        <c:numFmt formatCode="General" sourceLinked="1"/>
        <c:tickLblPos val="nextTo"/>
        <c:crossAx val="112044288"/>
        <c:crosses val="autoZero"/>
        <c:crossBetween val="midCat"/>
      </c:valAx>
      <c:valAx>
        <c:axId val="112044288"/>
        <c:scaling>
          <c:orientation val="minMax"/>
        </c:scaling>
        <c:axPos val="l"/>
        <c:majorGridlines/>
        <c:numFmt formatCode="General" sourceLinked="1"/>
        <c:tickLblPos val="nextTo"/>
        <c:crossAx val="112042752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'980008'!$B$150:$B$176</c:f>
              <c:numCache>
                <c:formatCode>General</c:formatCode>
                <c:ptCount val="27"/>
                <c:pt idx="0">
                  <c:v>-11.555</c:v>
                </c:pt>
                <c:pt idx="1">
                  <c:v>-11.615</c:v>
                </c:pt>
                <c:pt idx="2">
                  <c:v>-11.664999999999999</c:v>
                </c:pt>
                <c:pt idx="3">
                  <c:v>-11.73</c:v>
                </c:pt>
                <c:pt idx="4">
                  <c:v>-11.785</c:v>
                </c:pt>
                <c:pt idx="5">
                  <c:v>-11.835000000000001</c:v>
                </c:pt>
                <c:pt idx="6">
                  <c:v>-11.895</c:v>
                </c:pt>
                <c:pt idx="7">
                  <c:v>-11.945</c:v>
                </c:pt>
                <c:pt idx="8">
                  <c:v>-12</c:v>
                </c:pt>
                <c:pt idx="9">
                  <c:v>-12.055</c:v>
                </c:pt>
                <c:pt idx="10">
                  <c:v>-12.11</c:v>
                </c:pt>
                <c:pt idx="11">
                  <c:v>-12.164999999999999</c:v>
                </c:pt>
                <c:pt idx="12">
                  <c:v>-12.22</c:v>
                </c:pt>
                <c:pt idx="13">
                  <c:v>-12.275</c:v>
                </c:pt>
                <c:pt idx="14">
                  <c:v>-12.335000000000001</c:v>
                </c:pt>
                <c:pt idx="15">
                  <c:v>-12.385</c:v>
                </c:pt>
                <c:pt idx="16">
                  <c:v>-12.445</c:v>
                </c:pt>
                <c:pt idx="17">
                  <c:v>-12.5</c:v>
                </c:pt>
                <c:pt idx="18">
                  <c:v>-12.555</c:v>
                </c:pt>
                <c:pt idx="19">
                  <c:v>-12.61</c:v>
                </c:pt>
                <c:pt idx="20">
                  <c:v>-12.664999999999999</c:v>
                </c:pt>
                <c:pt idx="21">
                  <c:v>-12.72</c:v>
                </c:pt>
                <c:pt idx="22">
                  <c:v>-12.77</c:v>
                </c:pt>
                <c:pt idx="23">
                  <c:v>-12.824999999999999</c:v>
                </c:pt>
                <c:pt idx="24">
                  <c:v>-12.875</c:v>
                </c:pt>
                <c:pt idx="25">
                  <c:v>-12.935</c:v>
                </c:pt>
                <c:pt idx="26">
                  <c:v>-13</c:v>
                </c:pt>
              </c:numCache>
            </c:numRef>
          </c:xVal>
          <c:yVal>
            <c:numRef>
              <c:f>'980008'!$E$150:$E$176</c:f>
              <c:numCache>
                <c:formatCode>General</c:formatCode>
                <c:ptCount val="27"/>
                <c:pt idx="0">
                  <c:v>207</c:v>
                </c:pt>
                <c:pt idx="1">
                  <c:v>210</c:v>
                </c:pt>
                <c:pt idx="2">
                  <c:v>214</c:v>
                </c:pt>
                <c:pt idx="3">
                  <c:v>192</c:v>
                </c:pt>
                <c:pt idx="4">
                  <c:v>238</c:v>
                </c:pt>
                <c:pt idx="5">
                  <c:v>222</c:v>
                </c:pt>
                <c:pt idx="6">
                  <c:v>223</c:v>
                </c:pt>
                <c:pt idx="7">
                  <c:v>232</c:v>
                </c:pt>
                <c:pt idx="8">
                  <c:v>264</c:v>
                </c:pt>
                <c:pt idx="9">
                  <c:v>225</c:v>
                </c:pt>
                <c:pt idx="10">
                  <c:v>232</c:v>
                </c:pt>
                <c:pt idx="11">
                  <c:v>214</c:v>
                </c:pt>
                <c:pt idx="12">
                  <c:v>188</c:v>
                </c:pt>
                <c:pt idx="13">
                  <c:v>146</c:v>
                </c:pt>
                <c:pt idx="14">
                  <c:v>91</c:v>
                </c:pt>
                <c:pt idx="15">
                  <c:v>65</c:v>
                </c:pt>
                <c:pt idx="16">
                  <c:v>59</c:v>
                </c:pt>
                <c:pt idx="17">
                  <c:v>29</c:v>
                </c:pt>
                <c:pt idx="18">
                  <c:v>28</c:v>
                </c:pt>
                <c:pt idx="19">
                  <c:v>28</c:v>
                </c:pt>
                <c:pt idx="20">
                  <c:v>29</c:v>
                </c:pt>
                <c:pt idx="21">
                  <c:v>34</c:v>
                </c:pt>
                <c:pt idx="22">
                  <c:v>27</c:v>
                </c:pt>
                <c:pt idx="23">
                  <c:v>31</c:v>
                </c:pt>
                <c:pt idx="24">
                  <c:v>28</c:v>
                </c:pt>
                <c:pt idx="25">
                  <c:v>38</c:v>
                </c:pt>
                <c:pt idx="26">
                  <c:v>25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'980008'!$B$150:$B$176</c:f>
              <c:numCache>
                <c:formatCode>General</c:formatCode>
                <c:ptCount val="27"/>
                <c:pt idx="0">
                  <c:v>-11.555</c:v>
                </c:pt>
                <c:pt idx="1">
                  <c:v>-11.615</c:v>
                </c:pt>
                <c:pt idx="2">
                  <c:v>-11.664999999999999</c:v>
                </c:pt>
                <c:pt idx="3">
                  <c:v>-11.73</c:v>
                </c:pt>
                <c:pt idx="4">
                  <c:v>-11.785</c:v>
                </c:pt>
                <c:pt idx="5">
                  <c:v>-11.835000000000001</c:v>
                </c:pt>
                <c:pt idx="6">
                  <c:v>-11.895</c:v>
                </c:pt>
                <c:pt idx="7">
                  <c:v>-11.945</c:v>
                </c:pt>
                <c:pt idx="8">
                  <c:v>-12</c:v>
                </c:pt>
                <c:pt idx="9">
                  <c:v>-12.055</c:v>
                </c:pt>
                <c:pt idx="10">
                  <c:v>-12.11</c:v>
                </c:pt>
                <c:pt idx="11">
                  <c:v>-12.164999999999999</c:v>
                </c:pt>
                <c:pt idx="12">
                  <c:v>-12.22</c:v>
                </c:pt>
                <c:pt idx="13">
                  <c:v>-12.275</c:v>
                </c:pt>
                <c:pt idx="14">
                  <c:v>-12.335000000000001</c:v>
                </c:pt>
                <c:pt idx="15">
                  <c:v>-12.385</c:v>
                </c:pt>
                <c:pt idx="16">
                  <c:v>-12.445</c:v>
                </c:pt>
                <c:pt idx="17">
                  <c:v>-12.5</c:v>
                </c:pt>
                <c:pt idx="18">
                  <c:v>-12.555</c:v>
                </c:pt>
                <c:pt idx="19">
                  <c:v>-12.61</c:v>
                </c:pt>
                <c:pt idx="20">
                  <c:v>-12.664999999999999</c:v>
                </c:pt>
                <c:pt idx="21">
                  <c:v>-12.72</c:v>
                </c:pt>
                <c:pt idx="22">
                  <c:v>-12.77</c:v>
                </c:pt>
                <c:pt idx="23">
                  <c:v>-12.824999999999999</c:v>
                </c:pt>
                <c:pt idx="24">
                  <c:v>-12.875</c:v>
                </c:pt>
                <c:pt idx="25">
                  <c:v>-12.935</c:v>
                </c:pt>
                <c:pt idx="26">
                  <c:v>-13</c:v>
                </c:pt>
              </c:numCache>
            </c:numRef>
          </c:xVal>
          <c:yVal>
            <c:numRef>
              <c:f>'980008'!$F$150:$F$176</c:f>
              <c:numCache>
                <c:formatCode>General</c:formatCode>
                <c:ptCount val="27"/>
                <c:pt idx="0">
                  <c:v>222.86268985313421</c:v>
                </c:pt>
                <c:pt idx="1">
                  <c:v>222.86268985313421</c:v>
                </c:pt>
                <c:pt idx="2">
                  <c:v>222.86268985313421</c:v>
                </c:pt>
                <c:pt idx="3">
                  <c:v>222.86268985313421</c:v>
                </c:pt>
                <c:pt idx="4">
                  <c:v>222.86268985313421</c:v>
                </c:pt>
                <c:pt idx="5">
                  <c:v>222.86268985313421</c:v>
                </c:pt>
                <c:pt idx="6">
                  <c:v>222.86268985313421</c:v>
                </c:pt>
                <c:pt idx="7">
                  <c:v>222.86268985313421</c:v>
                </c:pt>
                <c:pt idx="8">
                  <c:v>222.86268985313421</c:v>
                </c:pt>
                <c:pt idx="9">
                  <c:v>222.86268985313421</c:v>
                </c:pt>
                <c:pt idx="10">
                  <c:v>219.80090186141788</c:v>
                </c:pt>
                <c:pt idx="11">
                  <c:v>206.26691744391667</c:v>
                </c:pt>
                <c:pt idx="12">
                  <c:v>181.93103348789739</c:v>
                </c:pt>
                <c:pt idx="13">
                  <c:v>146.79324999336163</c:v>
                </c:pt>
                <c:pt idx="14">
                  <c:v>100.20003337858277</c:v>
                </c:pt>
                <c:pt idx="15">
                  <c:v>69.135945118836304</c:v>
                </c:pt>
                <c:pt idx="16">
                  <c:v>43.642929612794603</c:v>
                </c:pt>
                <c:pt idx="17">
                  <c:v>31.567227037676158</c:v>
                </c:pt>
                <c:pt idx="18">
                  <c:v>29.504982112120647</c:v>
                </c:pt>
                <c:pt idx="19">
                  <c:v>29.504982112120647</c:v>
                </c:pt>
                <c:pt idx="20">
                  <c:v>29.504982112120647</c:v>
                </c:pt>
                <c:pt idx="21">
                  <c:v>29.504982112120647</c:v>
                </c:pt>
                <c:pt idx="22">
                  <c:v>29.504982112120647</c:v>
                </c:pt>
                <c:pt idx="23">
                  <c:v>29.504982112120647</c:v>
                </c:pt>
                <c:pt idx="24">
                  <c:v>29.504982112120647</c:v>
                </c:pt>
                <c:pt idx="25">
                  <c:v>29.504982112120647</c:v>
                </c:pt>
                <c:pt idx="26">
                  <c:v>29.504982112120647</c:v>
                </c:pt>
              </c:numCache>
            </c:numRef>
          </c:yVal>
        </c:ser>
        <c:axId val="100617600"/>
        <c:axId val="100631680"/>
      </c:scatterChart>
      <c:valAx>
        <c:axId val="100617600"/>
        <c:scaling>
          <c:orientation val="minMax"/>
        </c:scaling>
        <c:axPos val="b"/>
        <c:numFmt formatCode="General" sourceLinked="1"/>
        <c:tickLblPos val="nextTo"/>
        <c:crossAx val="100631680"/>
        <c:crosses val="autoZero"/>
        <c:crossBetween val="midCat"/>
      </c:valAx>
      <c:valAx>
        <c:axId val="100631680"/>
        <c:scaling>
          <c:orientation val="minMax"/>
        </c:scaling>
        <c:axPos val="l"/>
        <c:majorGridlines/>
        <c:numFmt formatCode="General" sourceLinked="1"/>
        <c:tickLblPos val="nextTo"/>
        <c:crossAx val="100617600"/>
        <c:crosses val="autoZero"/>
        <c:crossBetween val="midCat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'980008'!$B$194:$B$220</c:f>
              <c:numCache>
                <c:formatCode>General</c:formatCode>
                <c:ptCount val="27"/>
                <c:pt idx="0">
                  <c:v>-11.68</c:v>
                </c:pt>
                <c:pt idx="1">
                  <c:v>-11.734999999999999</c:v>
                </c:pt>
                <c:pt idx="2">
                  <c:v>-11.8</c:v>
                </c:pt>
                <c:pt idx="3">
                  <c:v>-11.855</c:v>
                </c:pt>
                <c:pt idx="4">
                  <c:v>-11.91</c:v>
                </c:pt>
                <c:pt idx="5">
                  <c:v>-11.965</c:v>
                </c:pt>
                <c:pt idx="6">
                  <c:v>-12.02</c:v>
                </c:pt>
                <c:pt idx="7">
                  <c:v>-12.074999999999999</c:v>
                </c:pt>
                <c:pt idx="8">
                  <c:v>-12.13</c:v>
                </c:pt>
                <c:pt idx="9">
                  <c:v>-12.185</c:v>
                </c:pt>
                <c:pt idx="10">
                  <c:v>-12.24</c:v>
                </c:pt>
                <c:pt idx="11">
                  <c:v>-12.295</c:v>
                </c:pt>
                <c:pt idx="12">
                  <c:v>-12.355</c:v>
                </c:pt>
                <c:pt idx="13">
                  <c:v>-12.404999999999999</c:v>
                </c:pt>
                <c:pt idx="14">
                  <c:v>-12.465</c:v>
                </c:pt>
                <c:pt idx="15">
                  <c:v>-12.52</c:v>
                </c:pt>
                <c:pt idx="16">
                  <c:v>-12.574999999999999</c:v>
                </c:pt>
                <c:pt idx="17">
                  <c:v>-12.63</c:v>
                </c:pt>
                <c:pt idx="18">
                  <c:v>-12.685</c:v>
                </c:pt>
                <c:pt idx="19">
                  <c:v>-12.74</c:v>
                </c:pt>
                <c:pt idx="20">
                  <c:v>-12.795</c:v>
                </c:pt>
                <c:pt idx="21">
                  <c:v>-12.85</c:v>
                </c:pt>
                <c:pt idx="22">
                  <c:v>-12.9</c:v>
                </c:pt>
                <c:pt idx="23">
                  <c:v>-12.965</c:v>
                </c:pt>
                <c:pt idx="24">
                  <c:v>-13.015000000000001</c:v>
                </c:pt>
                <c:pt idx="25">
                  <c:v>-13.07</c:v>
                </c:pt>
                <c:pt idx="26">
                  <c:v>-13.12</c:v>
                </c:pt>
              </c:numCache>
            </c:numRef>
          </c:xVal>
          <c:yVal>
            <c:numRef>
              <c:f>'980008'!$E$194:$E$220</c:f>
              <c:numCache>
                <c:formatCode>General</c:formatCode>
                <c:ptCount val="27"/>
                <c:pt idx="0">
                  <c:v>206</c:v>
                </c:pt>
                <c:pt idx="1">
                  <c:v>200</c:v>
                </c:pt>
                <c:pt idx="2">
                  <c:v>242</c:v>
                </c:pt>
                <c:pt idx="3">
                  <c:v>226</c:v>
                </c:pt>
                <c:pt idx="4">
                  <c:v>230</c:v>
                </c:pt>
                <c:pt idx="5">
                  <c:v>246</c:v>
                </c:pt>
                <c:pt idx="6">
                  <c:v>227</c:v>
                </c:pt>
                <c:pt idx="7">
                  <c:v>212</c:v>
                </c:pt>
                <c:pt idx="8">
                  <c:v>239</c:v>
                </c:pt>
                <c:pt idx="9">
                  <c:v>183</c:v>
                </c:pt>
                <c:pt idx="10">
                  <c:v>139</c:v>
                </c:pt>
                <c:pt idx="11">
                  <c:v>137</c:v>
                </c:pt>
                <c:pt idx="12">
                  <c:v>72</c:v>
                </c:pt>
                <c:pt idx="13">
                  <c:v>61</c:v>
                </c:pt>
                <c:pt idx="14">
                  <c:v>40</c:v>
                </c:pt>
                <c:pt idx="15">
                  <c:v>32</c:v>
                </c:pt>
                <c:pt idx="16">
                  <c:v>26</c:v>
                </c:pt>
                <c:pt idx="17">
                  <c:v>18</c:v>
                </c:pt>
                <c:pt idx="18">
                  <c:v>30</c:v>
                </c:pt>
                <c:pt idx="19">
                  <c:v>30</c:v>
                </c:pt>
                <c:pt idx="20">
                  <c:v>28</c:v>
                </c:pt>
                <c:pt idx="21">
                  <c:v>38</c:v>
                </c:pt>
                <c:pt idx="22">
                  <c:v>19</c:v>
                </c:pt>
                <c:pt idx="23">
                  <c:v>25</c:v>
                </c:pt>
                <c:pt idx="24">
                  <c:v>43</c:v>
                </c:pt>
                <c:pt idx="25">
                  <c:v>30</c:v>
                </c:pt>
                <c:pt idx="26">
                  <c:v>34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'980008'!$B$194:$B$220</c:f>
              <c:numCache>
                <c:formatCode>General</c:formatCode>
                <c:ptCount val="27"/>
                <c:pt idx="0">
                  <c:v>-11.68</c:v>
                </c:pt>
                <c:pt idx="1">
                  <c:v>-11.734999999999999</c:v>
                </c:pt>
                <c:pt idx="2">
                  <c:v>-11.8</c:v>
                </c:pt>
                <c:pt idx="3">
                  <c:v>-11.855</c:v>
                </c:pt>
                <c:pt idx="4">
                  <c:v>-11.91</c:v>
                </c:pt>
                <c:pt idx="5">
                  <c:v>-11.965</c:v>
                </c:pt>
                <c:pt idx="6">
                  <c:v>-12.02</c:v>
                </c:pt>
                <c:pt idx="7">
                  <c:v>-12.074999999999999</c:v>
                </c:pt>
                <c:pt idx="8">
                  <c:v>-12.13</c:v>
                </c:pt>
                <c:pt idx="9">
                  <c:v>-12.185</c:v>
                </c:pt>
                <c:pt idx="10">
                  <c:v>-12.24</c:v>
                </c:pt>
                <c:pt idx="11">
                  <c:v>-12.295</c:v>
                </c:pt>
                <c:pt idx="12">
                  <c:v>-12.355</c:v>
                </c:pt>
                <c:pt idx="13">
                  <c:v>-12.404999999999999</c:v>
                </c:pt>
                <c:pt idx="14">
                  <c:v>-12.465</c:v>
                </c:pt>
                <c:pt idx="15">
                  <c:v>-12.52</c:v>
                </c:pt>
                <c:pt idx="16">
                  <c:v>-12.574999999999999</c:v>
                </c:pt>
                <c:pt idx="17">
                  <c:v>-12.63</c:v>
                </c:pt>
                <c:pt idx="18">
                  <c:v>-12.685</c:v>
                </c:pt>
                <c:pt idx="19">
                  <c:v>-12.74</c:v>
                </c:pt>
                <c:pt idx="20">
                  <c:v>-12.795</c:v>
                </c:pt>
                <c:pt idx="21">
                  <c:v>-12.85</c:v>
                </c:pt>
                <c:pt idx="22">
                  <c:v>-12.9</c:v>
                </c:pt>
                <c:pt idx="23">
                  <c:v>-12.965</c:v>
                </c:pt>
                <c:pt idx="24">
                  <c:v>-13.015000000000001</c:v>
                </c:pt>
                <c:pt idx="25">
                  <c:v>-13.07</c:v>
                </c:pt>
                <c:pt idx="26">
                  <c:v>-13.12</c:v>
                </c:pt>
              </c:numCache>
            </c:numRef>
          </c:xVal>
          <c:yVal>
            <c:numRef>
              <c:f>'980008'!$F$194:$F$220</c:f>
              <c:numCache>
                <c:formatCode>General</c:formatCode>
                <c:ptCount val="27"/>
                <c:pt idx="0">
                  <c:v>224.80415113580563</c:v>
                </c:pt>
                <c:pt idx="1">
                  <c:v>224.80415113580563</c:v>
                </c:pt>
                <c:pt idx="2">
                  <c:v>224.80415113580563</c:v>
                </c:pt>
                <c:pt idx="3">
                  <c:v>224.80415113580563</c:v>
                </c:pt>
                <c:pt idx="4">
                  <c:v>224.80415113580563</c:v>
                </c:pt>
                <c:pt idx="5">
                  <c:v>224.80415113580563</c:v>
                </c:pt>
                <c:pt idx="6">
                  <c:v>224.77138508911187</c:v>
                </c:pt>
                <c:pt idx="7">
                  <c:v>219.96195801015708</c:v>
                </c:pt>
                <c:pt idx="8">
                  <c:v>206.99589611962779</c:v>
                </c:pt>
                <c:pt idx="9">
                  <c:v>185.87319941752494</c:v>
                </c:pt>
                <c:pt idx="10">
                  <c:v>156.59386790384821</c:v>
                </c:pt>
                <c:pt idx="11">
                  <c:v>119.40120066621449</c:v>
                </c:pt>
                <c:pt idx="12">
                  <c:v>82.040004379744317</c:v>
                </c:pt>
                <c:pt idx="13">
                  <c:v>58.320796696996254</c:v>
                </c:pt>
                <c:pt idx="14">
                  <c:v>38.755894544869363</c:v>
                </c:pt>
                <c:pt idx="15">
                  <c:v>29.348791844792714</c:v>
                </c:pt>
                <c:pt idx="16">
                  <c:v>27.608125910334934</c:v>
                </c:pt>
                <c:pt idx="17">
                  <c:v>27.608125910334934</c:v>
                </c:pt>
                <c:pt idx="18">
                  <c:v>27.608125910334934</c:v>
                </c:pt>
                <c:pt idx="19">
                  <c:v>27.608125910334934</c:v>
                </c:pt>
                <c:pt idx="20">
                  <c:v>27.608125910334934</c:v>
                </c:pt>
                <c:pt idx="21">
                  <c:v>27.608125910334934</c:v>
                </c:pt>
                <c:pt idx="22">
                  <c:v>27.608125910334934</c:v>
                </c:pt>
                <c:pt idx="23">
                  <c:v>27.608125910334934</c:v>
                </c:pt>
                <c:pt idx="24">
                  <c:v>27.608125910334934</c:v>
                </c:pt>
                <c:pt idx="25">
                  <c:v>27.608125910334934</c:v>
                </c:pt>
                <c:pt idx="26">
                  <c:v>27.608125910334934</c:v>
                </c:pt>
              </c:numCache>
            </c:numRef>
          </c:yVal>
        </c:ser>
        <c:axId val="100659968"/>
        <c:axId val="100661504"/>
      </c:scatterChart>
      <c:valAx>
        <c:axId val="100659968"/>
        <c:scaling>
          <c:orientation val="minMax"/>
        </c:scaling>
        <c:axPos val="b"/>
        <c:numFmt formatCode="General" sourceLinked="1"/>
        <c:tickLblPos val="nextTo"/>
        <c:crossAx val="100661504"/>
        <c:crosses val="autoZero"/>
        <c:crossBetween val="midCat"/>
      </c:valAx>
      <c:valAx>
        <c:axId val="100661504"/>
        <c:scaling>
          <c:orientation val="minMax"/>
        </c:scaling>
        <c:axPos val="l"/>
        <c:majorGridlines/>
        <c:numFmt formatCode="General" sourceLinked="1"/>
        <c:tickLblPos val="nextTo"/>
        <c:crossAx val="100659968"/>
        <c:crosses val="autoZero"/>
        <c:crossBetween val="midCat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'980008'!$B$238:$B$264</c:f>
              <c:numCache>
                <c:formatCode>General</c:formatCode>
                <c:ptCount val="27"/>
                <c:pt idx="0">
                  <c:v>-11.68</c:v>
                </c:pt>
                <c:pt idx="1">
                  <c:v>-11.734999999999999</c:v>
                </c:pt>
                <c:pt idx="2">
                  <c:v>-11.8</c:v>
                </c:pt>
                <c:pt idx="3">
                  <c:v>-11.855</c:v>
                </c:pt>
                <c:pt idx="4">
                  <c:v>-11.914999999999999</c:v>
                </c:pt>
                <c:pt idx="5">
                  <c:v>-11.965</c:v>
                </c:pt>
                <c:pt idx="6">
                  <c:v>-12.02</c:v>
                </c:pt>
                <c:pt idx="7">
                  <c:v>-12.074999999999999</c:v>
                </c:pt>
                <c:pt idx="8">
                  <c:v>-12.13</c:v>
                </c:pt>
                <c:pt idx="9">
                  <c:v>-12.185</c:v>
                </c:pt>
                <c:pt idx="10">
                  <c:v>-12.24</c:v>
                </c:pt>
                <c:pt idx="11">
                  <c:v>-12.295</c:v>
                </c:pt>
                <c:pt idx="12">
                  <c:v>-12.355</c:v>
                </c:pt>
                <c:pt idx="13">
                  <c:v>-12.404999999999999</c:v>
                </c:pt>
                <c:pt idx="14">
                  <c:v>-12.465</c:v>
                </c:pt>
                <c:pt idx="15">
                  <c:v>-12.52</c:v>
                </c:pt>
                <c:pt idx="16">
                  <c:v>-12.574999999999999</c:v>
                </c:pt>
                <c:pt idx="17">
                  <c:v>-12.63</c:v>
                </c:pt>
                <c:pt idx="18">
                  <c:v>-12.685</c:v>
                </c:pt>
                <c:pt idx="19">
                  <c:v>-12.74</c:v>
                </c:pt>
                <c:pt idx="20">
                  <c:v>-12.795</c:v>
                </c:pt>
                <c:pt idx="21">
                  <c:v>-12.85</c:v>
                </c:pt>
                <c:pt idx="22">
                  <c:v>-12.9</c:v>
                </c:pt>
                <c:pt idx="23">
                  <c:v>-12.965</c:v>
                </c:pt>
                <c:pt idx="24">
                  <c:v>-13.015000000000001</c:v>
                </c:pt>
                <c:pt idx="25">
                  <c:v>-13.07</c:v>
                </c:pt>
                <c:pt idx="26">
                  <c:v>-13.125</c:v>
                </c:pt>
              </c:numCache>
            </c:numRef>
          </c:xVal>
          <c:yVal>
            <c:numRef>
              <c:f>'980008'!$E$238:$E$264</c:f>
              <c:numCache>
                <c:formatCode>General</c:formatCode>
                <c:ptCount val="27"/>
                <c:pt idx="0">
                  <c:v>199</c:v>
                </c:pt>
                <c:pt idx="1">
                  <c:v>231</c:v>
                </c:pt>
                <c:pt idx="2">
                  <c:v>264</c:v>
                </c:pt>
                <c:pt idx="3">
                  <c:v>246</c:v>
                </c:pt>
                <c:pt idx="4">
                  <c:v>227</c:v>
                </c:pt>
                <c:pt idx="5">
                  <c:v>239</c:v>
                </c:pt>
                <c:pt idx="6">
                  <c:v>230</c:v>
                </c:pt>
                <c:pt idx="7">
                  <c:v>235</c:v>
                </c:pt>
                <c:pt idx="8">
                  <c:v>217</c:v>
                </c:pt>
                <c:pt idx="9">
                  <c:v>203</c:v>
                </c:pt>
                <c:pt idx="10">
                  <c:v>126</c:v>
                </c:pt>
                <c:pt idx="11">
                  <c:v>84</c:v>
                </c:pt>
                <c:pt idx="12">
                  <c:v>55</c:v>
                </c:pt>
                <c:pt idx="13">
                  <c:v>44</c:v>
                </c:pt>
                <c:pt idx="14">
                  <c:v>35</c:v>
                </c:pt>
                <c:pt idx="15">
                  <c:v>31</c:v>
                </c:pt>
                <c:pt idx="16">
                  <c:v>28</c:v>
                </c:pt>
                <c:pt idx="17">
                  <c:v>32</c:v>
                </c:pt>
                <c:pt idx="18">
                  <c:v>36</c:v>
                </c:pt>
                <c:pt idx="19">
                  <c:v>22</c:v>
                </c:pt>
                <c:pt idx="20">
                  <c:v>19</c:v>
                </c:pt>
                <c:pt idx="21">
                  <c:v>33</c:v>
                </c:pt>
                <c:pt idx="22">
                  <c:v>23</c:v>
                </c:pt>
                <c:pt idx="23">
                  <c:v>23</c:v>
                </c:pt>
                <c:pt idx="24">
                  <c:v>19</c:v>
                </c:pt>
                <c:pt idx="25">
                  <c:v>32</c:v>
                </c:pt>
                <c:pt idx="26">
                  <c:v>32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'980008'!$B$238:$B$264</c:f>
              <c:numCache>
                <c:formatCode>General</c:formatCode>
                <c:ptCount val="27"/>
                <c:pt idx="0">
                  <c:v>-11.68</c:v>
                </c:pt>
                <c:pt idx="1">
                  <c:v>-11.734999999999999</c:v>
                </c:pt>
                <c:pt idx="2">
                  <c:v>-11.8</c:v>
                </c:pt>
                <c:pt idx="3">
                  <c:v>-11.855</c:v>
                </c:pt>
                <c:pt idx="4">
                  <c:v>-11.914999999999999</c:v>
                </c:pt>
                <c:pt idx="5">
                  <c:v>-11.965</c:v>
                </c:pt>
                <c:pt idx="6">
                  <c:v>-12.02</c:v>
                </c:pt>
                <c:pt idx="7">
                  <c:v>-12.074999999999999</c:v>
                </c:pt>
                <c:pt idx="8">
                  <c:v>-12.13</c:v>
                </c:pt>
                <c:pt idx="9">
                  <c:v>-12.185</c:v>
                </c:pt>
                <c:pt idx="10">
                  <c:v>-12.24</c:v>
                </c:pt>
                <c:pt idx="11">
                  <c:v>-12.295</c:v>
                </c:pt>
                <c:pt idx="12">
                  <c:v>-12.355</c:v>
                </c:pt>
                <c:pt idx="13">
                  <c:v>-12.404999999999999</c:v>
                </c:pt>
                <c:pt idx="14">
                  <c:v>-12.465</c:v>
                </c:pt>
                <c:pt idx="15">
                  <c:v>-12.52</c:v>
                </c:pt>
                <c:pt idx="16">
                  <c:v>-12.574999999999999</c:v>
                </c:pt>
                <c:pt idx="17">
                  <c:v>-12.63</c:v>
                </c:pt>
                <c:pt idx="18">
                  <c:v>-12.685</c:v>
                </c:pt>
                <c:pt idx="19">
                  <c:v>-12.74</c:v>
                </c:pt>
                <c:pt idx="20">
                  <c:v>-12.795</c:v>
                </c:pt>
                <c:pt idx="21">
                  <c:v>-12.85</c:v>
                </c:pt>
                <c:pt idx="22">
                  <c:v>-12.9</c:v>
                </c:pt>
                <c:pt idx="23">
                  <c:v>-12.965</c:v>
                </c:pt>
                <c:pt idx="24">
                  <c:v>-13.015000000000001</c:v>
                </c:pt>
                <c:pt idx="25">
                  <c:v>-13.07</c:v>
                </c:pt>
                <c:pt idx="26">
                  <c:v>-13.125</c:v>
                </c:pt>
              </c:numCache>
            </c:numRef>
          </c:xVal>
          <c:yVal>
            <c:numRef>
              <c:f>'980008'!$F$238:$F$264</c:f>
              <c:numCache>
                <c:formatCode>General</c:formatCode>
                <c:ptCount val="27"/>
                <c:pt idx="0">
                  <c:v>234.24427793180209</c:v>
                </c:pt>
                <c:pt idx="1">
                  <c:v>234.24427793180209</c:v>
                </c:pt>
                <c:pt idx="2">
                  <c:v>234.24427793180209</c:v>
                </c:pt>
                <c:pt idx="3">
                  <c:v>234.24427793180209</c:v>
                </c:pt>
                <c:pt idx="4">
                  <c:v>234.24427793180209</c:v>
                </c:pt>
                <c:pt idx="5">
                  <c:v>234.24427793180209</c:v>
                </c:pt>
                <c:pt idx="6">
                  <c:v>234.24427793180209</c:v>
                </c:pt>
                <c:pt idx="7">
                  <c:v>229.0598632995904</c:v>
                </c:pt>
                <c:pt idx="8">
                  <c:v>211.2727078515708</c:v>
                </c:pt>
                <c:pt idx="9">
                  <c:v>180.82568836639365</c:v>
                </c:pt>
                <c:pt idx="10">
                  <c:v>137.71880484405852</c:v>
                </c:pt>
                <c:pt idx="11">
                  <c:v>91.286117965831124</c:v>
                </c:pt>
                <c:pt idx="12">
                  <c:v>54.794899430175349</c:v>
                </c:pt>
                <c:pt idx="13">
                  <c:v>35.894517956970134</c:v>
                </c:pt>
                <c:pt idx="14">
                  <c:v>27.024820956932064</c:v>
                </c:pt>
                <c:pt idx="15">
                  <c:v>26.96553697627575</c:v>
                </c:pt>
                <c:pt idx="16">
                  <c:v>26.96553697627575</c:v>
                </c:pt>
                <c:pt idx="17">
                  <c:v>26.96553697627575</c:v>
                </c:pt>
                <c:pt idx="18">
                  <c:v>26.96553697627575</c:v>
                </c:pt>
                <c:pt idx="19">
                  <c:v>26.96553697627575</c:v>
                </c:pt>
                <c:pt idx="20">
                  <c:v>26.96553697627575</c:v>
                </c:pt>
                <c:pt idx="21">
                  <c:v>26.96553697627575</c:v>
                </c:pt>
                <c:pt idx="22">
                  <c:v>26.96553697627575</c:v>
                </c:pt>
                <c:pt idx="23">
                  <c:v>26.96553697627575</c:v>
                </c:pt>
                <c:pt idx="24">
                  <c:v>26.96553697627575</c:v>
                </c:pt>
                <c:pt idx="25">
                  <c:v>26.96553697627575</c:v>
                </c:pt>
                <c:pt idx="26">
                  <c:v>26.96553697627575</c:v>
                </c:pt>
              </c:numCache>
            </c:numRef>
          </c:yVal>
        </c:ser>
        <c:axId val="100747136"/>
        <c:axId val="100748672"/>
      </c:scatterChart>
      <c:valAx>
        <c:axId val="100747136"/>
        <c:scaling>
          <c:orientation val="minMax"/>
        </c:scaling>
        <c:axPos val="b"/>
        <c:numFmt formatCode="General" sourceLinked="1"/>
        <c:tickLblPos val="nextTo"/>
        <c:crossAx val="100748672"/>
        <c:crosses val="autoZero"/>
        <c:crossBetween val="midCat"/>
      </c:valAx>
      <c:valAx>
        <c:axId val="100748672"/>
        <c:scaling>
          <c:orientation val="minMax"/>
        </c:scaling>
        <c:axPos val="l"/>
        <c:majorGridlines/>
        <c:numFmt formatCode="General" sourceLinked="1"/>
        <c:tickLblPos val="nextTo"/>
        <c:crossAx val="100747136"/>
        <c:crosses val="autoZero"/>
        <c:crossBetween val="midCat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'980008'!$B$282:$B$308</c:f>
              <c:numCache>
                <c:formatCode>General</c:formatCode>
                <c:ptCount val="27"/>
                <c:pt idx="0">
                  <c:v>-11.57</c:v>
                </c:pt>
                <c:pt idx="1">
                  <c:v>-11.63</c:v>
                </c:pt>
                <c:pt idx="2">
                  <c:v>-11.69</c:v>
                </c:pt>
                <c:pt idx="3">
                  <c:v>-11.744999999999999</c:v>
                </c:pt>
                <c:pt idx="4">
                  <c:v>-11.8</c:v>
                </c:pt>
                <c:pt idx="5">
                  <c:v>-11.855</c:v>
                </c:pt>
                <c:pt idx="6">
                  <c:v>-11.91</c:v>
                </c:pt>
                <c:pt idx="7">
                  <c:v>-11.965</c:v>
                </c:pt>
                <c:pt idx="8">
                  <c:v>-12.02</c:v>
                </c:pt>
                <c:pt idx="9">
                  <c:v>-12.074999999999999</c:v>
                </c:pt>
                <c:pt idx="10">
                  <c:v>-12.13</c:v>
                </c:pt>
                <c:pt idx="11">
                  <c:v>-12.185</c:v>
                </c:pt>
                <c:pt idx="12">
                  <c:v>-12.24</c:v>
                </c:pt>
                <c:pt idx="13">
                  <c:v>-12.295</c:v>
                </c:pt>
                <c:pt idx="14">
                  <c:v>-12.355</c:v>
                </c:pt>
                <c:pt idx="15">
                  <c:v>-12.404999999999999</c:v>
                </c:pt>
                <c:pt idx="16">
                  <c:v>-12.455</c:v>
                </c:pt>
                <c:pt idx="17">
                  <c:v>-12.52</c:v>
                </c:pt>
                <c:pt idx="18">
                  <c:v>-12.565</c:v>
                </c:pt>
                <c:pt idx="19">
                  <c:v>-12.62</c:v>
                </c:pt>
                <c:pt idx="20">
                  <c:v>-12.685</c:v>
                </c:pt>
                <c:pt idx="21">
                  <c:v>-12.74</c:v>
                </c:pt>
                <c:pt idx="22">
                  <c:v>-12.785</c:v>
                </c:pt>
                <c:pt idx="23">
                  <c:v>-12.85</c:v>
                </c:pt>
                <c:pt idx="24">
                  <c:v>-12.904999999999999</c:v>
                </c:pt>
                <c:pt idx="25">
                  <c:v>-12.955</c:v>
                </c:pt>
                <c:pt idx="26">
                  <c:v>-13.015000000000001</c:v>
                </c:pt>
              </c:numCache>
            </c:numRef>
          </c:xVal>
          <c:yVal>
            <c:numRef>
              <c:f>'980008'!$E$282:$E$308</c:f>
              <c:numCache>
                <c:formatCode>General</c:formatCode>
                <c:ptCount val="27"/>
                <c:pt idx="0">
                  <c:v>206</c:v>
                </c:pt>
                <c:pt idx="1">
                  <c:v>198</c:v>
                </c:pt>
                <c:pt idx="2">
                  <c:v>227</c:v>
                </c:pt>
                <c:pt idx="3">
                  <c:v>212</c:v>
                </c:pt>
                <c:pt idx="4">
                  <c:v>206</c:v>
                </c:pt>
                <c:pt idx="5">
                  <c:v>249</c:v>
                </c:pt>
                <c:pt idx="6">
                  <c:v>261</c:v>
                </c:pt>
                <c:pt idx="7">
                  <c:v>205</c:v>
                </c:pt>
                <c:pt idx="8">
                  <c:v>217</c:v>
                </c:pt>
                <c:pt idx="9">
                  <c:v>192</c:v>
                </c:pt>
                <c:pt idx="10">
                  <c:v>198</c:v>
                </c:pt>
                <c:pt idx="11">
                  <c:v>127</c:v>
                </c:pt>
                <c:pt idx="12">
                  <c:v>116</c:v>
                </c:pt>
                <c:pt idx="13">
                  <c:v>84</c:v>
                </c:pt>
                <c:pt idx="14">
                  <c:v>46</c:v>
                </c:pt>
                <c:pt idx="15">
                  <c:v>41</c:v>
                </c:pt>
                <c:pt idx="16">
                  <c:v>42</c:v>
                </c:pt>
                <c:pt idx="17">
                  <c:v>31</c:v>
                </c:pt>
                <c:pt idx="18">
                  <c:v>28</c:v>
                </c:pt>
                <c:pt idx="19">
                  <c:v>31</c:v>
                </c:pt>
                <c:pt idx="20">
                  <c:v>29</c:v>
                </c:pt>
                <c:pt idx="21">
                  <c:v>24</c:v>
                </c:pt>
                <c:pt idx="22">
                  <c:v>32</c:v>
                </c:pt>
                <c:pt idx="23">
                  <c:v>21</c:v>
                </c:pt>
                <c:pt idx="24">
                  <c:v>15</c:v>
                </c:pt>
                <c:pt idx="25">
                  <c:v>25</c:v>
                </c:pt>
                <c:pt idx="26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'980008'!$B$282:$B$308</c:f>
              <c:numCache>
                <c:formatCode>General</c:formatCode>
                <c:ptCount val="27"/>
                <c:pt idx="0">
                  <c:v>-11.57</c:v>
                </c:pt>
                <c:pt idx="1">
                  <c:v>-11.63</c:v>
                </c:pt>
                <c:pt idx="2">
                  <c:v>-11.69</c:v>
                </c:pt>
                <c:pt idx="3">
                  <c:v>-11.744999999999999</c:v>
                </c:pt>
                <c:pt idx="4">
                  <c:v>-11.8</c:v>
                </c:pt>
                <c:pt idx="5">
                  <c:v>-11.855</c:v>
                </c:pt>
                <c:pt idx="6">
                  <c:v>-11.91</c:v>
                </c:pt>
                <c:pt idx="7">
                  <c:v>-11.965</c:v>
                </c:pt>
                <c:pt idx="8">
                  <c:v>-12.02</c:v>
                </c:pt>
                <c:pt idx="9">
                  <c:v>-12.074999999999999</c:v>
                </c:pt>
                <c:pt idx="10">
                  <c:v>-12.13</c:v>
                </c:pt>
                <c:pt idx="11">
                  <c:v>-12.185</c:v>
                </c:pt>
                <c:pt idx="12">
                  <c:v>-12.24</c:v>
                </c:pt>
                <c:pt idx="13">
                  <c:v>-12.295</c:v>
                </c:pt>
                <c:pt idx="14">
                  <c:v>-12.355</c:v>
                </c:pt>
                <c:pt idx="15">
                  <c:v>-12.404999999999999</c:v>
                </c:pt>
                <c:pt idx="16">
                  <c:v>-12.455</c:v>
                </c:pt>
                <c:pt idx="17">
                  <c:v>-12.52</c:v>
                </c:pt>
                <c:pt idx="18">
                  <c:v>-12.565</c:v>
                </c:pt>
                <c:pt idx="19">
                  <c:v>-12.62</c:v>
                </c:pt>
                <c:pt idx="20">
                  <c:v>-12.685</c:v>
                </c:pt>
                <c:pt idx="21">
                  <c:v>-12.74</c:v>
                </c:pt>
                <c:pt idx="22">
                  <c:v>-12.785</c:v>
                </c:pt>
                <c:pt idx="23">
                  <c:v>-12.85</c:v>
                </c:pt>
                <c:pt idx="24">
                  <c:v>-12.904999999999999</c:v>
                </c:pt>
                <c:pt idx="25">
                  <c:v>-12.955</c:v>
                </c:pt>
                <c:pt idx="26">
                  <c:v>-13.015000000000001</c:v>
                </c:pt>
              </c:numCache>
            </c:numRef>
          </c:xVal>
          <c:yVal>
            <c:numRef>
              <c:f>'980008'!$F$282:$F$308</c:f>
              <c:numCache>
                <c:formatCode>General</c:formatCode>
                <c:ptCount val="27"/>
                <c:pt idx="0">
                  <c:v>220.37631127299625</c:v>
                </c:pt>
                <c:pt idx="1">
                  <c:v>220.37631127299625</c:v>
                </c:pt>
                <c:pt idx="2">
                  <c:v>220.37631127299625</c:v>
                </c:pt>
                <c:pt idx="3">
                  <c:v>220.37631127299625</c:v>
                </c:pt>
                <c:pt idx="4">
                  <c:v>220.37631127299625</c:v>
                </c:pt>
                <c:pt idx="5">
                  <c:v>220.37631127299625</c:v>
                </c:pt>
                <c:pt idx="6">
                  <c:v>220.37631127299625</c:v>
                </c:pt>
                <c:pt idx="7">
                  <c:v>217.76302827576538</c:v>
                </c:pt>
                <c:pt idx="8">
                  <c:v>208.8281454429144</c:v>
                </c:pt>
                <c:pt idx="9">
                  <c:v>193.54439523227356</c:v>
                </c:pt>
                <c:pt idx="10">
                  <c:v>171.91177764384199</c:v>
                </c:pt>
                <c:pt idx="11">
                  <c:v>143.93029267762114</c:v>
                </c:pt>
                <c:pt idx="12">
                  <c:v>110.45431856617343</c:v>
                </c:pt>
                <c:pt idx="13">
                  <c:v>80.782006191511641</c:v>
                </c:pt>
                <c:pt idx="14">
                  <c:v>55.653067883078705</c:v>
                </c:pt>
                <c:pt idx="15">
                  <c:v>40.48398357555773</c:v>
                </c:pt>
                <c:pt idx="16">
                  <c:v>30.561897100920525</c:v>
                </c:pt>
                <c:pt idx="17">
                  <c:v>25.507446444054359</c:v>
                </c:pt>
                <c:pt idx="18">
                  <c:v>25.485720014398328</c:v>
                </c:pt>
                <c:pt idx="19">
                  <c:v>25.485720014398328</c:v>
                </c:pt>
                <c:pt idx="20">
                  <c:v>25.485720014398328</c:v>
                </c:pt>
                <c:pt idx="21">
                  <c:v>25.485720014398328</c:v>
                </c:pt>
                <c:pt idx="22">
                  <c:v>25.485720014398328</c:v>
                </c:pt>
                <c:pt idx="23">
                  <c:v>25.485720014398328</c:v>
                </c:pt>
                <c:pt idx="24">
                  <c:v>25.485720014398328</c:v>
                </c:pt>
                <c:pt idx="25">
                  <c:v>25.485720014398328</c:v>
                </c:pt>
                <c:pt idx="26">
                  <c:v>25.485720014398328</c:v>
                </c:pt>
              </c:numCache>
            </c:numRef>
          </c:yVal>
        </c:ser>
        <c:axId val="100764672"/>
        <c:axId val="100778752"/>
      </c:scatterChart>
      <c:valAx>
        <c:axId val="100764672"/>
        <c:scaling>
          <c:orientation val="minMax"/>
        </c:scaling>
        <c:axPos val="b"/>
        <c:numFmt formatCode="General" sourceLinked="1"/>
        <c:tickLblPos val="nextTo"/>
        <c:crossAx val="100778752"/>
        <c:crosses val="autoZero"/>
        <c:crossBetween val="midCat"/>
      </c:valAx>
      <c:valAx>
        <c:axId val="100778752"/>
        <c:scaling>
          <c:orientation val="minMax"/>
        </c:scaling>
        <c:axPos val="l"/>
        <c:majorGridlines/>
        <c:numFmt formatCode="General" sourceLinked="1"/>
        <c:tickLblPos val="nextTo"/>
        <c:crossAx val="100764672"/>
        <c:crosses val="autoZero"/>
        <c:crossBetween val="midCat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'980008'!$B$326:$B$352</c:f>
              <c:numCache>
                <c:formatCode>General</c:formatCode>
                <c:ptCount val="27"/>
                <c:pt idx="0">
                  <c:v>-11.79</c:v>
                </c:pt>
                <c:pt idx="1">
                  <c:v>-11.855</c:v>
                </c:pt>
                <c:pt idx="2">
                  <c:v>-11.91</c:v>
                </c:pt>
                <c:pt idx="3">
                  <c:v>-11.965</c:v>
                </c:pt>
                <c:pt idx="4">
                  <c:v>-12.02</c:v>
                </c:pt>
                <c:pt idx="5">
                  <c:v>-12.074999999999999</c:v>
                </c:pt>
                <c:pt idx="6">
                  <c:v>-12.13</c:v>
                </c:pt>
                <c:pt idx="7">
                  <c:v>-12.185</c:v>
                </c:pt>
                <c:pt idx="8">
                  <c:v>-12.24</c:v>
                </c:pt>
                <c:pt idx="9">
                  <c:v>-12.29</c:v>
                </c:pt>
                <c:pt idx="10">
                  <c:v>-12.35</c:v>
                </c:pt>
                <c:pt idx="11">
                  <c:v>-12.404999999999999</c:v>
                </c:pt>
                <c:pt idx="12">
                  <c:v>-12.46</c:v>
                </c:pt>
                <c:pt idx="13">
                  <c:v>-12.52</c:v>
                </c:pt>
                <c:pt idx="14">
                  <c:v>-12.574999999999999</c:v>
                </c:pt>
                <c:pt idx="15">
                  <c:v>-12.62</c:v>
                </c:pt>
                <c:pt idx="16">
                  <c:v>-12.685</c:v>
                </c:pt>
                <c:pt idx="17">
                  <c:v>-12.74</c:v>
                </c:pt>
                <c:pt idx="18">
                  <c:v>-12.785</c:v>
                </c:pt>
                <c:pt idx="19">
                  <c:v>-12.85</c:v>
                </c:pt>
                <c:pt idx="20">
                  <c:v>-12.904999999999999</c:v>
                </c:pt>
                <c:pt idx="21">
                  <c:v>-12.96</c:v>
                </c:pt>
                <c:pt idx="22">
                  <c:v>-13.01</c:v>
                </c:pt>
                <c:pt idx="23">
                  <c:v>-13.07</c:v>
                </c:pt>
                <c:pt idx="24">
                  <c:v>-13.125</c:v>
                </c:pt>
                <c:pt idx="25">
                  <c:v>-13.18</c:v>
                </c:pt>
                <c:pt idx="26">
                  <c:v>-13.23</c:v>
                </c:pt>
              </c:numCache>
            </c:numRef>
          </c:xVal>
          <c:yVal>
            <c:numRef>
              <c:f>'980008'!$E$326:$E$352</c:f>
              <c:numCache>
                <c:formatCode>General</c:formatCode>
                <c:ptCount val="27"/>
                <c:pt idx="0">
                  <c:v>252</c:v>
                </c:pt>
                <c:pt idx="1">
                  <c:v>254</c:v>
                </c:pt>
                <c:pt idx="2">
                  <c:v>198</c:v>
                </c:pt>
                <c:pt idx="3">
                  <c:v>222</c:v>
                </c:pt>
                <c:pt idx="4">
                  <c:v>245</c:v>
                </c:pt>
                <c:pt idx="5">
                  <c:v>198</c:v>
                </c:pt>
                <c:pt idx="6">
                  <c:v>143</c:v>
                </c:pt>
                <c:pt idx="7">
                  <c:v>103</c:v>
                </c:pt>
                <c:pt idx="8">
                  <c:v>74</c:v>
                </c:pt>
                <c:pt idx="9">
                  <c:v>46</c:v>
                </c:pt>
                <c:pt idx="10">
                  <c:v>29</c:v>
                </c:pt>
                <c:pt idx="11">
                  <c:v>29</c:v>
                </c:pt>
                <c:pt idx="12">
                  <c:v>32</c:v>
                </c:pt>
                <c:pt idx="13">
                  <c:v>29</c:v>
                </c:pt>
                <c:pt idx="14">
                  <c:v>38</c:v>
                </c:pt>
                <c:pt idx="15">
                  <c:v>21</c:v>
                </c:pt>
                <c:pt idx="16">
                  <c:v>26</c:v>
                </c:pt>
                <c:pt idx="17">
                  <c:v>22</c:v>
                </c:pt>
                <c:pt idx="18">
                  <c:v>29</c:v>
                </c:pt>
                <c:pt idx="19">
                  <c:v>30</c:v>
                </c:pt>
                <c:pt idx="20">
                  <c:v>19</c:v>
                </c:pt>
                <c:pt idx="21">
                  <c:v>20</c:v>
                </c:pt>
                <c:pt idx="22">
                  <c:v>19</c:v>
                </c:pt>
                <c:pt idx="23">
                  <c:v>23</c:v>
                </c:pt>
                <c:pt idx="24">
                  <c:v>30</c:v>
                </c:pt>
                <c:pt idx="25">
                  <c:v>27</c:v>
                </c:pt>
                <c:pt idx="26">
                  <c:v>34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'980008'!$B$326:$B$352</c:f>
              <c:numCache>
                <c:formatCode>General</c:formatCode>
                <c:ptCount val="27"/>
                <c:pt idx="0">
                  <c:v>-11.79</c:v>
                </c:pt>
                <c:pt idx="1">
                  <c:v>-11.855</c:v>
                </c:pt>
                <c:pt idx="2">
                  <c:v>-11.91</c:v>
                </c:pt>
                <c:pt idx="3">
                  <c:v>-11.965</c:v>
                </c:pt>
                <c:pt idx="4">
                  <c:v>-12.02</c:v>
                </c:pt>
                <c:pt idx="5">
                  <c:v>-12.074999999999999</c:v>
                </c:pt>
                <c:pt idx="6">
                  <c:v>-12.13</c:v>
                </c:pt>
                <c:pt idx="7">
                  <c:v>-12.185</c:v>
                </c:pt>
                <c:pt idx="8">
                  <c:v>-12.24</c:v>
                </c:pt>
                <c:pt idx="9">
                  <c:v>-12.29</c:v>
                </c:pt>
                <c:pt idx="10">
                  <c:v>-12.35</c:v>
                </c:pt>
                <c:pt idx="11">
                  <c:v>-12.404999999999999</c:v>
                </c:pt>
                <c:pt idx="12">
                  <c:v>-12.46</c:v>
                </c:pt>
                <c:pt idx="13">
                  <c:v>-12.52</c:v>
                </c:pt>
                <c:pt idx="14">
                  <c:v>-12.574999999999999</c:v>
                </c:pt>
                <c:pt idx="15">
                  <c:v>-12.62</c:v>
                </c:pt>
                <c:pt idx="16">
                  <c:v>-12.685</c:v>
                </c:pt>
                <c:pt idx="17">
                  <c:v>-12.74</c:v>
                </c:pt>
                <c:pt idx="18">
                  <c:v>-12.785</c:v>
                </c:pt>
                <c:pt idx="19">
                  <c:v>-12.85</c:v>
                </c:pt>
                <c:pt idx="20">
                  <c:v>-12.904999999999999</c:v>
                </c:pt>
                <c:pt idx="21">
                  <c:v>-12.96</c:v>
                </c:pt>
                <c:pt idx="22">
                  <c:v>-13.01</c:v>
                </c:pt>
                <c:pt idx="23">
                  <c:v>-13.07</c:v>
                </c:pt>
                <c:pt idx="24">
                  <c:v>-13.125</c:v>
                </c:pt>
                <c:pt idx="25">
                  <c:v>-13.18</c:v>
                </c:pt>
                <c:pt idx="26">
                  <c:v>-13.23</c:v>
                </c:pt>
              </c:numCache>
            </c:numRef>
          </c:xVal>
          <c:yVal>
            <c:numRef>
              <c:f>'980008'!$F$326:$F$352</c:f>
              <c:numCache>
                <c:formatCode>General</c:formatCode>
                <c:ptCount val="27"/>
                <c:pt idx="0">
                  <c:v>233.95696437263626</c:v>
                </c:pt>
                <c:pt idx="1">
                  <c:v>233.95696437263626</c:v>
                </c:pt>
                <c:pt idx="2">
                  <c:v>233.95696437263626</c:v>
                </c:pt>
                <c:pt idx="3">
                  <c:v>231.5340760208924</c:v>
                </c:pt>
                <c:pt idx="4">
                  <c:v>217.89930888072163</c:v>
                </c:pt>
                <c:pt idx="5">
                  <c:v>192.25329379546099</c:v>
                </c:pt>
                <c:pt idx="6">
                  <c:v>154.59603076510908</c:v>
                </c:pt>
                <c:pt idx="7">
                  <c:v>107.59402795735677</c:v>
                </c:pt>
                <c:pt idx="8">
                  <c:v>69.244190181494361</c:v>
                </c:pt>
                <c:pt idx="9">
                  <c:v>44.803685048350651</c:v>
                </c:pt>
                <c:pt idx="10">
                  <c:v>28.578258465039191</c:v>
                </c:pt>
                <c:pt idx="11">
                  <c:v>25.695502678861853</c:v>
                </c:pt>
                <c:pt idx="12">
                  <c:v>25.695502678861853</c:v>
                </c:pt>
                <c:pt idx="13">
                  <c:v>25.695502678861853</c:v>
                </c:pt>
                <c:pt idx="14">
                  <c:v>25.695502678861853</c:v>
                </c:pt>
                <c:pt idx="15">
                  <c:v>25.695502678861853</c:v>
                </c:pt>
                <c:pt idx="16">
                  <c:v>25.695502678861853</c:v>
                </c:pt>
                <c:pt idx="17">
                  <c:v>25.695502678861853</c:v>
                </c:pt>
                <c:pt idx="18">
                  <c:v>25.695502678861853</c:v>
                </c:pt>
                <c:pt idx="19">
                  <c:v>25.695502678861853</c:v>
                </c:pt>
                <c:pt idx="20">
                  <c:v>25.695502678861853</c:v>
                </c:pt>
                <c:pt idx="21">
                  <c:v>25.695502678861853</c:v>
                </c:pt>
                <c:pt idx="22">
                  <c:v>25.695502678861853</c:v>
                </c:pt>
                <c:pt idx="23">
                  <c:v>25.695502678861853</c:v>
                </c:pt>
                <c:pt idx="24">
                  <c:v>25.695502678861853</c:v>
                </c:pt>
                <c:pt idx="25">
                  <c:v>25.695502678861853</c:v>
                </c:pt>
                <c:pt idx="26">
                  <c:v>25.695502678861853</c:v>
                </c:pt>
              </c:numCache>
            </c:numRef>
          </c:yVal>
        </c:ser>
        <c:axId val="100884864"/>
        <c:axId val="100886400"/>
      </c:scatterChart>
      <c:valAx>
        <c:axId val="100884864"/>
        <c:scaling>
          <c:orientation val="minMax"/>
        </c:scaling>
        <c:axPos val="b"/>
        <c:numFmt formatCode="General" sourceLinked="1"/>
        <c:tickLblPos val="nextTo"/>
        <c:crossAx val="100886400"/>
        <c:crosses val="autoZero"/>
        <c:crossBetween val="midCat"/>
      </c:valAx>
      <c:valAx>
        <c:axId val="100886400"/>
        <c:scaling>
          <c:orientation val="minMax"/>
        </c:scaling>
        <c:axPos val="l"/>
        <c:majorGridlines/>
        <c:numFmt formatCode="General" sourceLinked="1"/>
        <c:tickLblPos val="nextTo"/>
        <c:crossAx val="100884864"/>
        <c:crosses val="autoZero"/>
        <c:crossBetween val="midCat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'980008'!$B$370:$B$396</c:f>
              <c:numCache>
                <c:formatCode>General</c:formatCode>
                <c:ptCount val="27"/>
                <c:pt idx="0">
                  <c:v>-11.55</c:v>
                </c:pt>
                <c:pt idx="1">
                  <c:v>-11.61</c:v>
                </c:pt>
                <c:pt idx="2">
                  <c:v>-11.664999999999999</c:v>
                </c:pt>
                <c:pt idx="3">
                  <c:v>-11.725</c:v>
                </c:pt>
                <c:pt idx="4">
                  <c:v>-11.785</c:v>
                </c:pt>
                <c:pt idx="5">
                  <c:v>-11.835000000000001</c:v>
                </c:pt>
                <c:pt idx="6">
                  <c:v>-11.895</c:v>
                </c:pt>
                <c:pt idx="7">
                  <c:v>-11.945</c:v>
                </c:pt>
                <c:pt idx="8">
                  <c:v>-12</c:v>
                </c:pt>
                <c:pt idx="9">
                  <c:v>-12.06</c:v>
                </c:pt>
                <c:pt idx="10">
                  <c:v>-12.11</c:v>
                </c:pt>
                <c:pt idx="11">
                  <c:v>-12.164999999999999</c:v>
                </c:pt>
                <c:pt idx="12">
                  <c:v>-12.22</c:v>
                </c:pt>
                <c:pt idx="13">
                  <c:v>-12.28</c:v>
                </c:pt>
                <c:pt idx="14">
                  <c:v>-12.335000000000001</c:v>
                </c:pt>
                <c:pt idx="15">
                  <c:v>-12.385</c:v>
                </c:pt>
                <c:pt idx="16">
                  <c:v>-12.445</c:v>
                </c:pt>
                <c:pt idx="17">
                  <c:v>-12.5</c:v>
                </c:pt>
                <c:pt idx="18">
                  <c:v>-12.545</c:v>
                </c:pt>
                <c:pt idx="19">
                  <c:v>-12.61</c:v>
                </c:pt>
                <c:pt idx="20">
                  <c:v>-12.664999999999999</c:v>
                </c:pt>
                <c:pt idx="21">
                  <c:v>-12.71</c:v>
                </c:pt>
                <c:pt idx="22">
                  <c:v>-12.775</c:v>
                </c:pt>
                <c:pt idx="23">
                  <c:v>-12.83</c:v>
                </c:pt>
                <c:pt idx="24">
                  <c:v>-12.875</c:v>
                </c:pt>
                <c:pt idx="25">
                  <c:v>-12.94</c:v>
                </c:pt>
                <c:pt idx="26">
                  <c:v>-13</c:v>
                </c:pt>
              </c:numCache>
            </c:numRef>
          </c:xVal>
          <c:yVal>
            <c:numRef>
              <c:f>'980008'!$E$370:$E$396</c:f>
              <c:numCache>
                <c:formatCode>General</c:formatCode>
                <c:ptCount val="27"/>
                <c:pt idx="0">
                  <c:v>141</c:v>
                </c:pt>
                <c:pt idx="1">
                  <c:v>140</c:v>
                </c:pt>
                <c:pt idx="2">
                  <c:v>145</c:v>
                </c:pt>
                <c:pt idx="3">
                  <c:v>147</c:v>
                </c:pt>
                <c:pt idx="4">
                  <c:v>158</c:v>
                </c:pt>
                <c:pt idx="5">
                  <c:v>136</c:v>
                </c:pt>
                <c:pt idx="6">
                  <c:v>156</c:v>
                </c:pt>
                <c:pt idx="7">
                  <c:v>138</c:v>
                </c:pt>
                <c:pt idx="8">
                  <c:v>143</c:v>
                </c:pt>
                <c:pt idx="9">
                  <c:v>172</c:v>
                </c:pt>
                <c:pt idx="10">
                  <c:v>147</c:v>
                </c:pt>
                <c:pt idx="11">
                  <c:v>147</c:v>
                </c:pt>
                <c:pt idx="12">
                  <c:v>127</c:v>
                </c:pt>
                <c:pt idx="13">
                  <c:v>105</c:v>
                </c:pt>
                <c:pt idx="14">
                  <c:v>98</c:v>
                </c:pt>
                <c:pt idx="15">
                  <c:v>61</c:v>
                </c:pt>
                <c:pt idx="16">
                  <c:v>53</c:v>
                </c:pt>
                <c:pt idx="17">
                  <c:v>28</c:v>
                </c:pt>
                <c:pt idx="18">
                  <c:v>42</c:v>
                </c:pt>
                <c:pt idx="19">
                  <c:v>34</c:v>
                </c:pt>
                <c:pt idx="20">
                  <c:v>24</c:v>
                </c:pt>
                <c:pt idx="21">
                  <c:v>18</c:v>
                </c:pt>
                <c:pt idx="22">
                  <c:v>26</c:v>
                </c:pt>
                <c:pt idx="23">
                  <c:v>22</c:v>
                </c:pt>
                <c:pt idx="24">
                  <c:v>25</c:v>
                </c:pt>
                <c:pt idx="25">
                  <c:v>19</c:v>
                </c:pt>
                <c:pt idx="26">
                  <c:v>26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'980008'!$B$370:$B$396</c:f>
              <c:numCache>
                <c:formatCode>General</c:formatCode>
                <c:ptCount val="27"/>
                <c:pt idx="0">
                  <c:v>-11.55</c:v>
                </c:pt>
                <c:pt idx="1">
                  <c:v>-11.61</c:v>
                </c:pt>
                <c:pt idx="2">
                  <c:v>-11.664999999999999</c:v>
                </c:pt>
                <c:pt idx="3">
                  <c:v>-11.725</c:v>
                </c:pt>
                <c:pt idx="4">
                  <c:v>-11.785</c:v>
                </c:pt>
                <c:pt idx="5">
                  <c:v>-11.835000000000001</c:v>
                </c:pt>
                <c:pt idx="6">
                  <c:v>-11.895</c:v>
                </c:pt>
                <c:pt idx="7">
                  <c:v>-11.945</c:v>
                </c:pt>
                <c:pt idx="8">
                  <c:v>-12</c:v>
                </c:pt>
                <c:pt idx="9">
                  <c:v>-12.06</c:v>
                </c:pt>
                <c:pt idx="10">
                  <c:v>-12.11</c:v>
                </c:pt>
                <c:pt idx="11">
                  <c:v>-12.164999999999999</c:v>
                </c:pt>
                <c:pt idx="12">
                  <c:v>-12.22</c:v>
                </c:pt>
                <c:pt idx="13">
                  <c:v>-12.28</c:v>
                </c:pt>
                <c:pt idx="14">
                  <c:v>-12.335000000000001</c:v>
                </c:pt>
                <c:pt idx="15">
                  <c:v>-12.385</c:v>
                </c:pt>
                <c:pt idx="16">
                  <c:v>-12.445</c:v>
                </c:pt>
                <c:pt idx="17">
                  <c:v>-12.5</c:v>
                </c:pt>
                <c:pt idx="18">
                  <c:v>-12.545</c:v>
                </c:pt>
                <c:pt idx="19">
                  <c:v>-12.61</c:v>
                </c:pt>
                <c:pt idx="20">
                  <c:v>-12.664999999999999</c:v>
                </c:pt>
                <c:pt idx="21">
                  <c:v>-12.71</c:v>
                </c:pt>
                <c:pt idx="22">
                  <c:v>-12.775</c:v>
                </c:pt>
                <c:pt idx="23">
                  <c:v>-12.83</c:v>
                </c:pt>
                <c:pt idx="24">
                  <c:v>-12.875</c:v>
                </c:pt>
                <c:pt idx="25">
                  <c:v>-12.94</c:v>
                </c:pt>
                <c:pt idx="26">
                  <c:v>-13</c:v>
                </c:pt>
              </c:numCache>
            </c:numRef>
          </c:xVal>
          <c:yVal>
            <c:numRef>
              <c:f>'980008'!$F$370:$F$396</c:f>
              <c:numCache>
                <c:formatCode>General</c:formatCode>
                <c:ptCount val="27"/>
                <c:pt idx="0">
                  <c:v>147.41520031619172</c:v>
                </c:pt>
                <c:pt idx="1">
                  <c:v>147.41520031619172</c:v>
                </c:pt>
                <c:pt idx="2">
                  <c:v>147.41520031619172</c:v>
                </c:pt>
                <c:pt idx="3">
                  <c:v>147.41520031619172</c:v>
                </c:pt>
                <c:pt idx="4">
                  <c:v>147.41520031619172</c:v>
                </c:pt>
                <c:pt idx="5">
                  <c:v>147.41520031619172</c:v>
                </c:pt>
                <c:pt idx="6">
                  <c:v>147.41520031619172</c:v>
                </c:pt>
                <c:pt idx="7">
                  <c:v>147.41520031619172</c:v>
                </c:pt>
                <c:pt idx="8">
                  <c:v>147.41520031619172</c:v>
                </c:pt>
                <c:pt idx="9">
                  <c:v>147.40346612014645</c:v>
                </c:pt>
                <c:pt idx="10">
                  <c:v>145.22498630936093</c:v>
                </c:pt>
                <c:pt idx="11">
                  <c:v>138.48280628316067</c:v>
                </c:pt>
                <c:pt idx="12">
                  <c:v>127.18782867813161</c:v>
                </c:pt>
                <c:pt idx="13">
                  <c:v>109.67358810175088</c:v>
                </c:pt>
                <c:pt idx="14">
                  <c:v>88.859124650080332</c:v>
                </c:pt>
                <c:pt idx="15">
                  <c:v>68.645681204052835</c:v>
                </c:pt>
                <c:pt idx="16">
                  <c:v>49.241708946202174</c:v>
                </c:pt>
                <c:pt idx="17">
                  <c:v>36.214477299826576</c:v>
                </c:pt>
                <c:pt idx="18">
                  <c:v>28.942211589937035</c:v>
                </c:pt>
                <c:pt idx="19">
                  <c:v>23.818406743560459</c:v>
                </c:pt>
                <c:pt idx="20">
                  <c:v>23.521138191604543</c:v>
                </c:pt>
                <c:pt idx="21">
                  <c:v>23.521138191604543</c:v>
                </c:pt>
                <c:pt idx="22">
                  <c:v>23.521138191604543</c:v>
                </c:pt>
                <c:pt idx="23">
                  <c:v>23.521138191604543</c:v>
                </c:pt>
                <c:pt idx="24">
                  <c:v>23.521138191604543</c:v>
                </c:pt>
                <c:pt idx="25">
                  <c:v>23.521138191604543</c:v>
                </c:pt>
                <c:pt idx="26">
                  <c:v>23.521138191604543</c:v>
                </c:pt>
              </c:numCache>
            </c:numRef>
          </c:yVal>
        </c:ser>
        <c:axId val="100902400"/>
        <c:axId val="100903936"/>
      </c:scatterChart>
      <c:valAx>
        <c:axId val="100902400"/>
        <c:scaling>
          <c:orientation val="minMax"/>
        </c:scaling>
        <c:axPos val="b"/>
        <c:numFmt formatCode="General" sourceLinked="1"/>
        <c:tickLblPos val="nextTo"/>
        <c:crossAx val="100903936"/>
        <c:crosses val="autoZero"/>
        <c:crossBetween val="midCat"/>
      </c:valAx>
      <c:valAx>
        <c:axId val="100903936"/>
        <c:scaling>
          <c:orientation val="minMax"/>
        </c:scaling>
        <c:axPos val="l"/>
        <c:majorGridlines/>
        <c:numFmt formatCode="General" sourceLinked="1"/>
        <c:tickLblPos val="nextTo"/>
        <c:crossAx val="100902400"/>
        <c:crosses val="autoZero"/>
        <c:crossBetween val="midCat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18</xdr:row>
      <xdr:rowOff>38100</xdr:rowOff>
    </xdr:from>
    <xdr:to>
      <xdr:col>16</xdr:col>
      <xdr:colOff>438150</xdr:colOff>
      <xdr:row>32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133350</xdr:colOff>
      <xdr:row>62</xdr:row>
      <xdr:rowOff>38100</xdr:rowOff>
    </xdr:from>
    <xdr:to>
      <xdr:col>16</xdr:col>
      <xdr:colOff>438150</xdr:colOff>
      <xdr:row>76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133350</xdr:colOff>
      <xdr:row>106</xdr:row>
      <xdr:rowOff>38100</xdr:rowOff>
    </xdr:from>
    <xdr:to>
      <xdr:col>16</xdr:col>
      <xdr:colOff>438150</xdr:colOff>
      <xdr:row>120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133350</xdr:colOff>
      <xdr:row>150</xdr:row>
      <xdr:rowOff>38100</xdr:rowOff>
    </xdr:from>
    <xdr:to>
      <xdr:col>16</xdr:col>
      <xdr:colOff>438150</xdr:colOff>
      <xdr:row>164</xdr:row>
      <xdr:rowOff>114300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133350</xdr:colOff>
      <xdr:row>194</xdr:row>
      <xdr:rowOff>38100</xdr:rowOff>
    </xdr:from>
    <xdr:to>
      <xdr:col>16</xdr:col>
      <xdr:colOff>438150</xdr:colOff>
      <xdr:row>208</xdr:row>
      <xdr:rowOff>114300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133350</xdr:colOff>
      <xdr:row>238</xdr:row>
      <xdr:rowOff>38100</xdr:rowOff>
    </xdr:from>
    <xdr:to>
      <xdr:col>16</xdr:col>
      <xdr:colOff>438150</xdr:colOff>
      <xdr:row>252</xdr:row>
      <xdr:rowOff>114300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133350</xdr:colOff>
      <xdr:row>282</xdr:row>
      <xdr:rowOff>38100</xdr:rowOff>
    </xdr:from>
    <xdr:to>
      <xdr:col>16</xdr:col>
      <xdr:colOff>438150</xdr:colOff>
      <xdr:row>296</xdr:row>
      <xdr:rowOff>114300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133350</xdr:colOff>
      <xdr:row>326</xdr:row>
      <xdr:rowOff>38100</xdr:rowOff>
    </xdr:from>
    <xdr:to>
      <xdr:col>16</xdr:col>
      <xdr:colOff>438150</xdr:colOff>
      <xdr:row>340</xdr:row>
      <xdr:rowOff>114300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133350</xdr:colOff>
      <xdr:row>370</xdr:row>
      <xdr:rowOff>38100</xdr:rowOff>
    </xdr:from>
    <xdr:to>
      <xdr:col>16</xdr:col>
      <xdr:colOff>438150</xdr:colOff>
      <xdr:row>384</xdr:row>
      <xdr:rowOff>114300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133350</xdr:colOff>
      <xdr:row>1019</xdr:row>
      <xdr:rowOff>38100</xdr:rowOff>
    </xdr:from>
    <xdr:to>
      <xdr:col>16</xdr:col>
      <xdr:colOff>438150</xdr:colOff>
      <xdr:row>1033</xdr:row>
      <xdr:rowOff>114300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133350</xdr:colOff>
      <xdr:row>1063</xdr:row>
      <xdr:rowOff>38100</xdr:rowOff>
    </xdr:from>
    <xdr:to>
      <xdr:col>16</xdr:col>
      <xdr:colOff>438150</xdr:colOff>
      <xdr:row>1077</xdr:row>
      <xdr:rowOff>114300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133350</xdr:colOff>
      <xdr:row>1107</xdr:row>
      <xdr:rowOff>38100</xdr:rowOff>
    </xdr:from>
    <xdr:to>
      <xdr:col>16</xdr:col>
      <xdr:colOff>438150</xdr:colOff>
      <xdr:row>1121</xdr:row>
      <xdr:rowOff>114300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133350</xdr:colOff>
      <xdr:row>1151</xdr:row>
      <xdr:rowOff>38100</xdr:rowOff>
    </xdr:from>
    <xdr:to>
      <xdr:col>16</xdr:col>
      <xdr:colOff>438150</xdr:colOff>
      <xdr:row>1165</xdr:row>
      <xdr:rowOff>114300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133350</xdr:colOff>
      <xdr:row>1195</xdr:row>
      <xdr:rowOff>38100</xdr:rowOff>
    </xdr:from>
    <xdr:to>
      <xdr:col>16</xdr:col>
      <xdr:colOff>438150</xdr:colOff>
      <xdr:row>1209</xdr:row>
      <xdr:rowOff>114300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133350</xdr:colOff>
      <xdr:row>1239</xdr:row>
      <xdr:rowOff>38100</xdr:rowOff>
    </xdr:from>
    <xdr:to>
      <xdr:col>16</xdr:col>
      <xdr:colOff>438150</xdr:colOff>
      <xdr:row>1253</xdr:row>
      <xdr:rowOff>114300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133350</xdr:colOff>
      <xdr:row>1283</xdr:row>
      <xdr:rowOff>38100</xdr:rowOff>
    </xdr:from>
    <xdr:to>
      <xdr:col>16</xdr:col>
      <xdr:colOff>438150</xdr:colOff>
      <xdr:row>1297</xdr:row>
      <xdr:rowOff>114300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133350</xdr:colOff>
      <xdr:row>1327</xdr:row>
      <xdr:rowOff>38100</xdr:rowOff>
    </xdr:from>
    <xdr:to>
      <xdr:col>16</xdr:col>
      <xdr:colOff>438150</xdr:colOff>
      <xdr:row>1341</xdr:row>
      <xdr:rowOff>114300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133350</xdr:colOff>
      <xdr:row>1371</xdr:row>
      <xdr:rowOff>38100</xdr:rowOff>
    </xdr:from>
    <xdr:to>
      <xdr:col>16</xdr:col>
      <xdr:colOff>438150</xdr:colOff>
      <xdr:row>1385</xdr:row>
      <xdr:rowOff>114300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133350</xdr:colOff>
      <xdr:row>1415</xdr:row>
      <xdr:rowOff>38100</xdr:rowOff>
    </xdr:from>
    <xdr:to>
      <xdr:col>16</xdr:col>
      <xdr:colOff>438150</xdr:colOff>
      <xdr:row>1429</xdr:row>
      <xdr:rowOff>114300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133350</xdr:colOff>
      <xdr:row>1459</xdr:row>
      <xdr:rowOff>38100</xdr:rowOff>
    </xdr:from>
    <xdr:to>
      <xdr:col>16</xdr:col>
      <xdr:colOff>438150</xdr:colOff>
      <xdr:row>1473</xdr:row>
      <xdr:rowOff>114300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133350</xdr:colOff>
      <xdr:row>1503</xdr:row>
      <xdr:rowOff>38100</xdr:rowOff>
    </xdr:from>
    <xdr:to>
      <xdr:col>16</xdr:col>
      <xdr:colOff>438150</xdr:colOff>
      <xdr:row>1517</xdr:row>
      <xdr:rowOff>114300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133350</xdr:colOff>
      <xdr:row>1543</xdr:row>
      <xdr:rowOff>38100</xdr:rowOff>
    </xdr:from>
    <xdr:to>
      <xdr:col>16</xdr:col>
      <xdr:colOff>438150</xdr:colOff>
      <xdr:row>1557</xdr:row>
      <xdr:rowOff>114300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133350</xdr:colOff>
      <xdr:row>1583</xdr:row>
      <xdr:rowOff>38100</xdr:rowOff>
    </xdr:from>
    <xdr:to>
      <xdr:col>16</xdr:col>
      <xdr:colOff>438150</xdr:colOff>
      <xdr:row>1597</xdr:row>
      <xdr:rowOff>114300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9</xdr:col>
      <xdr:colOff>133350</xdr:colOff>
      <xdr:row>1623</xdr:row>
      <xdr:rowOff>38100</xdr:rowOff>
    </xdr:from>
    <xdr:to>
      <xdr:col>16</xdr:col>
      <xdr:colOff>438150</xdr:colOff>
      <xdr:row>1637</xdr:row>
      <xdr:rowOff>114300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9</xdr:col>
      <xdr:colOff>133350</xdr:colOff>
      <xdr:row>1663</xdr:row>
      <xdr:rowOff>38100</xdr:rowOff>
    </xdr:from>
    <xdr:to>
      <xdr:col>16</xdr:col>
      <xdr:colOff>438150</xdr:colOff>
      <xdr:row>1677</xdr:row>
      <xdr:rowOff>114300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9</xdr:col>
      <xdr:colOff>133350</xdr:colOff>
      <xdr:row>1703</xdr:row>
      <xdr:rowOff>38100</xdr:rowOff>
    </xdr:from>
    <xdr:to>
      <xdr:col>16</xdr:col>
      <xdr:colOff>438150</xdr:colOff>
      <xdr:row>1717</xdr:row>
      <xdr:rowOff>114300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9</xdr:col>
      <xdr:colOff>133350</xdr:colOff>
      <xdr:row>1743</xdr:row>
      <xdr:rowOff>38100</xdr:rowOff>
    </xdr:from>
    <xdr:to>
      <xdr:col>16</xdr:col>
      <xdr:colOff>438150</xdr:colOff>
      <xdr:row>1757</xdr:row>
      <xdr:rowOff>114300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133350</xdr:colOff>
      <xdr:row>1783</xdr:row>
      <xdr:rowOff>38100</xdr:rowOff>
    </xdr:from>
    <xdr:to>
      <xdr:col>16</xdr:col>
      <xdr:colOff>438150</xdr:colOff>
      <xdr:row>1797</xdr:row>
      <xdr:rowOff>114300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</xdr:col>
      <xdr:colOff>133350</xdr:colOff>
      <xdr:row>1823</xdr:row>
      <xdr:rowOff>38100</xdr:rowOff>
    </xdr:from>
    <xdr:to>
      <xdr:col>16</xdr:col>
      <xdr:colOff>438150</xdr:colOff>
      <xdr:row>1837</xdr:row>
      <xdr:rowOff>114300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9</xdr:col>
      <xdr:colOff>133350</xdr:colOff>
      <xdr:row>1863</xdr:row>
      <xdr:rowOff>38100</xdr:rowOff>
    </xdr:from>
    <xdr:to>
      <xdr:col>16</xdr:col>
      <xdr:colOff>438150</xdr:colOff>
      <xdr:row>1877</xdr:row>
      <xdr:rowOff>114300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9</xdr:col>
      <xdr:colOff>133350</xdr:colOff>
      <xdr:row>1903</xdr:row>
      <xdr:rowOff>38100</xdr:rowOff>
    </xdr:from>
    <xdr:to>
      <xdr:col>16</xdr:col>
      <xdr:colOff>438150</xdr:colOff>
      <xdr:row>1917</xdr:row>
      <xdr:rowOff>114300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9</xdr:col>
      <xdr:colOff>133350</xdr:colOff>
      <xdr:row>1943</xdr:row>
      <xdr:rowOff>38100</xdr:rowOff>
    </xdr:from>
    <xdr:to>
      <xdr:col>16</xdr:col>
      <xdr:colOff>438150</xdr:colOff>
      <xdr:row>1957</xdr:row>
      <xdr:rowOff>114300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133350</xdr:colOff>
      <xdr:row>1983</xdr:row>
      <xdr:rowOff>38100</xdr:rowOff>
    </xdr:from>
    <xdr:to>
      <xdr:col>16</xdr:col>
      <xdr:colOff>438150</xdr:colOff>
      <xdr:row>1997</xdr:row>
      <xdr:rowOff>114300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9</xdr:col>
      <xdr:colOff>389282</xdr:colOff>
      <xdr:row>1994</xdr:row>
      <xdr:rowOff>115957</xdr:rowOff>
    </xdr:from>
    <xdr:to>
      <xdr:col>14</xdr:col>
      <xdr:colOff>538368</xdr:colOff>
      <xdr:row>1994</xdr:row>
      <xdr:rowOff>115957</xdr:rowOff>
    </xdr:to>
    <xdr:cxnSp macro="">
      <xdr:nvCxnSpPr>
        <xdr:cNvPr id="36" name="Straight Connector 35"/>
        <xdr:cNvCxnSpPr/>
      </xdr:nvCxnSpPr>
      <xdr:spPr>
        <a:xfrm>
          <a:off x="5905499" y="379972957"/>
          <a:ext cx="3213652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594731</xdr:colOff>
      <xdr:row>1986</xdr:row>
      <xdr:rowOff>50908</xdr:rowOff>
    </xdr:from>
    <xdr:to>
      <xdr:col>16</xdr:col>
      <xdr:colOff>135145</xdr:colOff>
      <xdr:row>1986</xdr:row>
      <xdr:rowOff>50908</xdr:rowOff>
    </xdr:to>
    <xdr:cxnSp macro="">
      <xdr:nvCxnSpPr>
        <xdr:cNvPr id="37" name="Straight Connector 36"/>
        <xdr:cNvCxnSpPr/>
      </xdr:nvCxnSpPr>
      <xdr:spPr>
        <a:xfrm>
          <a:off x="6681438" y="378383908"/>
          <a:ext cx="319243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579862</xdr:colOff>
      <xdr:row>1995</xdr:row>
      <xdr:rowOff>77857</xdr:rowOff>
    </xdr:from>
    <xdr:to>
      <xdr:col>15</xdr:col>
      <xdr:colOff>120277</xdr:colOff>
      <xdr:row>1995</xdr:row>
      <xdr:rowOff>77857</xdr:rowOff>
    </xdr:to>
    <xdr:cxnSp macro="">
      <xdr:nvCxnSpPr>
        <xdr:cNvPr id="38" name="Straight Connector 37"/>
        <xdr:cNvCxnSpPr/>
      </xdr:nvCxnSpPr>
      <xdr:spPr>
        <a:xfrm>
          <a:off x="6057899" y="380125357"/>
          <a:ext cx="319243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431781</xdr:colOff>
      <xdr:row>1985</xdr:row>
      <xdr:rowOff>140970</xdr:rowOff>
    </xdr:from>
    <xdr:to>
      <xdr:col>13</xdr:col>
      <xdr:colOff>17788</xdr:colOff>
      <xdr:row>1995</xdr:row>
      <xdr:rowOff>26670</xdr:rowOff>
    </xdr:to>
    <xdr:cxnSp macro="">
      <xdr:nvCxnSpPr>
        <xdr:cNvPr id="40" name="Straight Connector 39"/>
        <xdr:cNvCxnSpPr/>
      </xdr:nvCxnSpPr>
      <xdr:spPr>
        <a:xfrm flipV="1">
          <a:off x="7137381" y="378283470"/>
          <a:ext cx="805207" cy="17907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164121</xdr:colOff>
      <xdr:row>75</xdr:row>
      <xdr:rowOff>83526</xdr:rowOff>
    </xdr:from>
    <xdr:to>
      <xdr:col>30</xdr:col>
      <xdr:colOff>135545</xdr:colOff>
      <xdr:row>95</xdr:row>
      <xdr:rowOff>83526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233803</xdr:colOff>
      <xdr:row>12</xdr:row>
      <xdr:rowOff>8325</xdr:rowOff>
    </xdr:from>
    <xdr:to>
      <xdr:col>49</xdr:col>
      <xdr:colOff>125666</xdr:colOff>
      <xdr:row>35</xdr:row>
      <xdr:rowOff>36900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340180</xdr:colOff>
      <xdr:row>36</xdr:row>
      <xdr:rowOff>50426</xdr:rowOff>
    </xdr:from>
    <xdr:to>
      <xdr:col>47</xdr:col>
      <xdr:colOff>358589</xdr:colOff>
      <xdr:row>65</xdr:row>
      <xdr:rowOff>39221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0.24823</cdr:x>
      <cdr:y>0.51175</cdr:y>
    </cdr:from>
    <cdr:to>
      <cdr:x>0.32732</cdr:x>
      <cdr:y>0.77601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3130364" y="2256865"/>
          <a:ext cx="997324" cy="116541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344101</xdr:colOff>
      <xdr:row>81</xdr:row>
      <xdr:rowOff>33216</xdr:rowOff>
    </xdr:from>
    <xdr:to>
      <xdr:col>29</xdr:col>
      <xdr:colOff>509948</xdr:colOff>
      <xdr:row>107</xdr:row>
      <xdr:rowOff>122864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285749</xdr:colOff>
      <xdr:row>11</xdr:row>
      <xdr:rowOff>9525</xdr:rowOff>
    </xdr:from>
    <xdr:to>
      <xdr:col>32</xdr:col>
      <xdr:colOff>266700</xdr:colOff>
      <xdr:row>41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Microsoft%20Office\Office12\xlstart\ANDI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NDI"/>
      <sheetName val="ANDI 2"/>
      <sheetName val="temp"/>
      <sheetName val="spectroscopy"/>
      <sheetName val="oupDialog"/>
      <sheetName val="oup AutoPlot"/>
    </sheetNames>
    <definedNames>
      <definedName name="WallScanTrans"/>
    </defined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workbookViewId="0"/>
  </sheetViews>
  <sheetFormatPr defaultRowHeight="15"/>
  <sheetData>
    <row r="1" spans="1:15">
      <c r="A1" t="s">
        <v>50</v>
      </c>
      <c r="B1">
        <v>980008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</row>
    <row r="2" spans="1:15">
      <c r="A2" t="s">
        <v>61</v>
      </c>
      <c r="B2">
        <v>47</v>
      </c>
      <c r="E2">
        <v>1</v>
      </c>
      <c r="F2">
        <v>5</v>
      </c>
      <c r="G2">
        <v>15</v>
      </c>
      <c r="H2">
        <v>18</v>
      </c>
      <c r="I2">
        <v>44</v>
      </c>
      <c r="J2">
        <v>2</v>
      </c>
      <c r="K2">
        <v>5</v>
      </c>
      <c r="L2">
        <v>4</v>
      </c>
      <c r="M2">
        <v>3</v>
      </c>
      <c r="N2" t="s">
        <v>37</v>
      </c>
      <c r="O2">
        <v>11</v>
      </c>
    </row>
    <row r="3" spans="1:15">
      <c r="A3" t="s">
        <v>51</v>
      </c>
      <c r="B3" t="s">
        <v>52</v>
      </c>
      <c r="E3">
        <v>2</v>
      </c>
      <c r="F3">
        <v>49</v>
      </c>
      <c r="G3">
        <v>59</v>
      </c>
      <c r="H3">
        <v>62</v>
      </c>
      <c r="I3">
        <v>88</v>
      </c>
      <c r="J3">
        <v>2</v>
      </c>
      <c r="K3">
        <v>5</v>
      </c>
      <c r="L3">
        <v>4</v>
      </c>
      <c r="M3">
        <v>3</v>
      </c>
      <c r="N3" t="s">
        <v>37</v>
      </c>
      <c r="O3">
        <v>11</v>
      </c>
    </row>
    <row r="4" spans="1:15">
      <c r="A4" t="s">
        <v>59</v>
      </c>
      <c r="B4">
        <v>2005</v>
      </c>
      <c r="E4">
        <v>3</v>
      </c>
      <c r="F4">
        <v>93</v>
      </c>
      <c r="G4">
        <v>103</v>
      </c>
      <c r="H4">
        <v>106</v>
      </c>
      <c r="I4">
        <v>132</v>
      </c>
      <c r="J4">
        <v>2</v>
      </c>
      <c r="K4">
        <v>5</v>
      </c>
      <c r="L4">
        <v>4</v>
      </c>
      <c r="M4">
        <v>3</v>
      </c>
      <c r="N4" t="s">
        <v>37</v>
      </c>
      <c r="O4">
        <v>11</v>
      </c>
    </row>
    <row r="5" spans="1:15">
      <c r="A5" t="s">
        <v>53</v>
      </c>
      <c r="B5">
        <v>19</v>
      </c>
      <c r="E5">
        <v>4</v>
      </c>
      <c r="F5">
        <v>137</v>
      </c>
      <c r="G5">
        <v>147</v>
      </c>
      <c r="H5">
        <v>150</v>
      </c>
      <c r="I5">
        <v>176</v>
      </c>
      <c r="J5">
        <v>2</v>
      </c>
      <c r="K5">
        <v>5</v>
      </c>
      <c r="L5">
        <v>4</v>
      </c>
      <c r="M5">
        <v>3</v>
      </c>
      <c r="N5" t="s">
        <v>37</v>
      </c>
      <c r="O5">
        <v>11</v>
      </c>
    </row>
    <row r="6" spans="1:15">
      <c r="A6" t="s">
        <v>54</v>
      </c>
      <c r="B6">
        <v>5</v>
      </c>
      <c r="E6">
        <v>5</v>
      </c>
      <c r="F6">
        <v>181</v>
      </c>
      <c r="G6">
        <v>191</v>
      </c>
      <c r="H6">
        <v>194</v>
      </c>
      <c r="I6">
        <v>220</v>
      </c>
      <c r="J6">
        <v>2</v>
      </c>
      <c r="K6">
        <v>5</v>
      </c>
      <c r="L6">
        <v>4</v>
      </c>
      <c r="M6">
        <v>3</v>
      </c>
      <c r="N6" t="s">
        <v>37</v>
      </c>
      <c r="O6">
        <v>11</v>
      </c>
    </row>
    <row r="7" spans="1:15">
      <c r="A7" t="s">
        <v>55</v>
      </c>
      <c r="B7">
        <v>13</v>
      </c>
      <c r="E7">
        <v>6</v>
      </c>
      <c r="F7">
        <v>225</v>
      </c>
      <c r="G7">
        <v>235</v>
      </c>
      <c r="H7">
        <v>238</v>
      </c>
      <c r="I7">
        <v>264</v>
      </c>
      <c r="J7">
        <v>2</v>
      </c>
      <c r="K7">
        <v>5</v>
      </c>
      <c r="L7">
        <v>4</v>
      </c>
      <c r="M7">
        <v>3</v>
      </c>
      <c r="N7" t="s">
        <v>37</v>
      </c>
      <c r="O7">
        <v>11</v>
      </c>
    </row>
    <row r="8" spans="1:15">
      <c r="A8" t="s">
        <v>56</v>
      </c>
      <c r="B8">
        <v>0</v>
      </c>
      <c r="E8">
        <v>7</v>
      </c>
      <c r="F8">
        <v>269</v>
      </c>
      <c r="G8">
        <v>279</v>
      </c>
      <c r="H8">
        <v>282</v>
      </c>
      <c r="I8">
        <v>308</v>
      </c>
      <c r="J8">
        <v>2</v>
      </c>
      <c r="K8">
        <v>5</v>
      </c>
      <c r="L8">
        <v>4</v>
      </c>
      <c r="M8">
        <v>3</v>
      </c>
      <c r="N8" t="s">
        <v>37</v>
      </c>
      <c r="O8">
        <v>11</v>
      </c>
    </row>
    <row r="9" spans="1:15">
      <c r="A9" t="s">
        <v>57</v>
      </c>
      <c r="B9" t="s">
        <v>58</v>
      </c>
      <c r="E9">
        <v>8</v>
      </c>
      <c r="F9">
        <v>313</v>
      </c>
      <c r="G9">
        <v>323</v>
      </c>
      <c r="H9">
        <v>326</v>
      </c>
      <c r="I9">
        <v>352</v>
      </c>
      <c r="J9">
        <v>2</v>
      </c>
      <c r="K9">
        <v>5</v>
      </c>
      <c r="L9">
        <v>4</v>
      </c>
      <c r="M9">
        <v>3</v>
      </c>
      <c r="N9" t="s">
        <v>37</v>
      </c>
      <c r="O9">
        <v>11</v>
      </c>
    </row>
    <row r="10" spans="1:15">
      <c r="E10">
        <v>9</v>
      </c>
      <c r="F10">
        <v>357</v>
      </c>
      <c r="G10">
        <v>367</v>
      </c>
      <c r="H10">
        <v>370</v>
      </c>
      <c r="I10">
        <v>396</v>
      </c>
      <c r="J10">
        <v>2</v>
      </c>
      <c r="K10">
        <v>5</v>
      </c>
      <c r="L10">
        <v>4</v>
      </c>
      <c r="M10">
        <v>3</v>
      </c>
      <c r="N10" t="s">
        <v>37</v>
      </c>
      <c r="O10">
        <v>11</v>
      </c>
    </row>
    <row r="11" spans="1:15">
      <c r="E11">
        <v>10</v>
      </c>
      <c r="F11">
        <v>401</v>
      </c>
      <c r="G11">
        <v>411</v>
      </c>
      <c r="H11">
        <v>414</v>
      </c>
      <c r="I11">
        <v>440</v>
      </c>
      <c r="J11">
        <v>2</v>
      </c>
      <c r="K11">
        <v>5</v>
      </c>
      <c r="L11">
        <v>4</v>
      </c>
      <c r="M11">
        <v>3</v>
      </c>
      <c r="N11" t="s">
        <v>37</v>
      </c>
      <c r="O11">
        <v>11</v>
      </c>
    </row>
    <row r="12" spans="1:15">
      <c r="E12">
        <v>11</v>
      </c>
      <c r="F12">
        <v>445</v>
      </c>
      <c r="G12">
        <v>455</v>
      </c>
      <c r="H12">
        <v>458</v>
      </c>
      <c r="I12">
        <v>484</v>
      </c>
      <c r="J12">
        <v>2</v>
      </c>
      <c r="K12">
        <v>5</v>
      </c>
      <c r="L12">
        <v>4</v>
      </c>
      <c r="M12">
        <v>3</v>
      </c>
      <c r="N12" t="s">
        <v>37</v>
      </c>
      <c r="O12">
        <v>11</v>
      </c>
    </row>
    <row r="13" spans="1:15">
      <c r="E13">
        <v>12</v>
      </c>
      <c r="F13">
        <v>489</v>
      </c>
      <c r="G13">
        <v>499</v>
      </c>
      <c r="H13">
        <v>502</v>
      </c>
      <c r="I13">
        <v>528</v>
      </c>
      <c r="J13">
        <v>2</v>
      </c>
      <c r="K13">
        <v>5</v>
      </c>
      <c r="L13">
        <v>4</v>
      </c>
      <c r="M13">
        <v>3</v>
      </c>
      <c r="N13" t="s">
        <v>37</v>
      </c>
      <c r="O13">
        <v>11</v>
      </c>
    </row>
    <row r="14" spans="1:15">
      <c r="E14">
        <v>13</v>
      </c>
      <c r="F14">
        <v>533</v>
      </c>
      <c r="G14">
        <v>543</v>
      </c>
      <c r="H14">
        <v>546</v>
      </c>
      <c r="I14">
        <v>572</v>
      </c>
      <c r="J14">
        <v>2</v>
      </c>
      <c r="K14">
        <v>5</v>
      </c>
      <c r="L14">
        <v>4</v>
      </c>
      <c r="M14">
        <v>3</v>
      </c>
      <c r="N14" t="s">
        <v>37</v>
      </c>
      <c r="O14">
        <v>11</v>
      </c>
    </row>
    <row r="15" spans="1:15">
      <c r="E15">
        <v>14</v>
      </c>
      <c r="F15">
        <v>577</v>
      </c>
      <c r="G15">
        <v>587</v>
      </c>
      <c r="H15">
        <v>590</v>
      </c>
      <c r="I15">
        <v>616</v>
      </c>
      <c r="J15">
        <v>2</v>
      </c>
      <c r="K15">
        <v>5</v>
      </c>
      <c r="L15">
        <v>4</v>
      </c>
      <c r="M15">
        <v>3</v>
      </c>
      <c r="N15" t="s">
        <v>37</v>
      </c>
      <c r="O15">
        <v>11</v>
      </c>
    </row>
    <row r="16" spans="1:15">
      <c r="E16">
        <v>15</v>
      </c>
      <c r="F16">
        <v>621</v>
      </c>
      <c r="G16">
        <v>631</v>
      </c>
      <c r="H16">
        <v>634</v>
      </c>
      <c r="I16">
        <v>660</v>
      </c>
      <c r="J16">
        <v>2</v>
      </c>
      <c r="K16">
        <v>5</v>
      </c>
      <c r="L16">
        <v>4</v>
      </c>
      <c r="M16">
        <v>3</v>
      </c>
      <c r="N16" t="s">
        <v>37</v>
      </c>
      <c r="O16">
        <v>11</v>
      </c>
    </row>
    <row r="17" spans="5:15">
      <c r="E17">
        <v>16</v>
      </c>
      <c r="F17">
        <v>665</v>
      </c>
      <c r="G17">
        <v>675</v>
      </c>
      <c r="H17">
        <v>678</v>
      </c>
      <c r="I17">
        <v>704</v>
      </c>
      <c r="J17">
        <v>2</v>
      </c>
      <c r="K17">
        <v>5</v>
      </c>
      <c r="L17">
        <v>4</v>
      </c>
      <c r="M17">
        <v>3</v>
      </c>
      <c r="N17" t="s">
        <v>37</v>
      </c>
      <c r="O17">
        <v>11</v>
      </c>
    </row>
    <row r="18" spans="5:15">
      <c r="E18">
        <v>17</v>
      </c>
      <c r="F18">
        <v>709</v>
      </c>
      <c r="G18">
        <v>719</v>
      </c>
      <c r="H18">
        <v>722</v>
      </c>
      <c r="I18">
        <v>748</v>
      </c>
      <c r="J18">
        <v>2</v>
      </c>
      <c r="K18">
        <v>5</v>
      </c>
      <c r="L18">
        <v>4</v>
      </c>
      <c r="M18">
        <v>3</v>
      </c>
      <c r="N18" t="s">
        <v>37</v>
      </c>
      <c r="O18">
        <v>11</v>
      </c>
    </row>
    <row r="19" spans="5:15">
      <c r="E19">
        <v>18</v>
      </c>
      <c r="F19">
        <v>753</v>
      </c>
      <c r="G19">
        <v>763</v>
      </c>
      <c r="H19">
        <v>766</v>
      </c>
      <c r="I19">
        <v>792</v>
      </c>
      <c r="J19">
        <v>2</v>
      </c>
      <c r="K19">
        <v>5</v>
      </c>
      <c r="L19">
        <v>4</v>
      </c>
      <c r="M19">
        <v>3</v>
      </c>
      <c r="N19" t="s">
        <v>37</v>
      </c>
      <c r="O19">
        <v>11</v>
      </c>
    </row>
    <row r="20" spans="5:15">
      <c r="E20">
        <v>19</v>
      </c>
      <c r="F20">
        <v>797</v>
      </c>
      <c r="G20">
        <v>807</v>
      </c>
      <c r="H20">
        <v>810</v>
      </c>
      <c r="I20">
        <v>836</v>
      </c>
      <c r="J20">
        <v>2</v>
      </c>
      <c r="K20">
        <v>5</v>
      </c>
      <c r="L20">
        <v>4</v>
      </c>
      <c r="M20">
        <v>3</v>
      </c>
      <c r="N20" t="s">
        <v>37</v>
      </c>
      <c r="O20">
        <v>11</v>
      </c>
    </row>
    <row r="21" spans="5:15">
      <c r="E21">
        <v>20</v>
      </c>
      <c r="F21">
        <v>841</v>
      </c>
      <c r="G21">
        <v>851</v>
      </c>
      <c r="H21">
        <v>854</v>
      </c>
      <c r="I21">
        <v>880</v>
      </c>
      <c r="J21">
        <v>2</v>
      </c>
      <c r="K21">
        <v>5</v>
      </c>
      <c r="L21">
        <v>4</v>
      </c>
      <c r="M21">
        <v>3</v>
      </c>
      <c r="N21" t="s">
        <v>37</v>
      </c>
      <c r="O21">
        <v>11</v>
      </c>
    </row>
    <row r="22" spans="5:15">
      <c r="E22">
        <v>21</v>
      </c>
      <c r="F22">
        <v>885</v>
      </c>
      <c r="G22">
        <v>895</v>
      </c>
      <c r="H22">
        <v>898</v>
      </c>
      <c r="I22">
        <v>924</v>
      </c>
      <c r="J22">
        <v>2</v>
      </c>
      <c r="K22">
        <v>5</v>
      </c>
      <c r="L22">
        <v>4</v>
      </c>
      <c r="M22">
        <v>3</v>
      </c>
      <c r="N22" t="s">
        <v>37</v>
      </c>
      <c r="O22">
        <v>11</v>
      </c>
    </row>
    <row r="23" spans="5:15">
      <c r="E23">
        <v>22</v>
      </c>
      <c r="F23">
        <v>929</v>
      </c>
      <c r="G23">
        <v>939</v>
      </c>
      <c r="H23">
        <v>942</v>
      </c>
      <c r="I23">
        <v>968</v>
      </c>
      <c r="J23">
        <v>2</v>
      </c>
      <c r="K23">
        <v>5</v>
      </c>
      <c r="L23">
        <v>4</v>
      </c>
      <c r="M23">
        <v>3</v>
      </c>
      <c r="N23" t="s">
        <v>37</v>
      </c>
      <c r="O23">
        <v>11</v>
      </c>
    </row>
    <row r="24" spans="5:15">
      <c r="E24">
        <v>23</v>
      </c>
      <c r="F24">
        <v>973</v>
      </c>
      <c r="G24">
        <v>983</v>
      </c>
      <c r="H24">
        <v>986</v>
      </c>
      <c r="I24">
        <v>1001</v>
      </c>
      <c r="J24">
        <v>2</v>
      </c>
      <c r="K24">
        <v>5</v>
      </c>
      <c r="L24">
        <v>4</v>
      </c>
      <c r="M24">
        <v>3</v>
      </c>
      <c r="N24" t="s">
        <v>37</v>
      </c>
      <c r="O24">
        <v>11</v>
      </c>
    </row>
    <row r="25" spans="5:15">
      <c r="E25">
        <v>24</v>
      </c>
      <c r="F25">
        <v>1006</v>
      </c>
      <c r="G25">
        <v>1016</v>
      </c>
      <c r="H25">
        <v>1019</v>
      </c>
      <c r="I25">
        <v>1045</v>
      </c>
      <c r="J25">
        <v>2</v>
      </c>
      <c r="K25">
        <v>5</v>
      </c>
      <c r="L25">
        <v>4</v>
      </c>
      <c r="M25">
        <v>3</v>
      </c>
      <c r="N25" t="s">
        <v>37</v>
      </c>
      <c r="O25">
        <v>11</v>
      </c>
    </row>
    <row r="26" spans="5:15">
      <c r="E26">
        <v>25</v>
      </c>
      <c r="F26">
        <v>1050</v>
      </c>
      <c r="G26">
        <v>1060</v>
      </c>
      <c r="H26">
        <v>1063</v>
      </c>
      <c r="I26">
        <v>1089</v>
      </c>
      <c r="J26">
        <v>2</v>
      </c>
      <c r="K26">
        <v>5</v>
      </c>
      <c r="L26">
        <v>4</v>
      </c>
      <c r="M26">
        <v>3</v>
      </c>
      <c r="N26" t="s">
        <v>37</v>
      </c>
      <c r="O26">
        <v>11</v>
      </c>
    </row>
    <row r="27" spans="5:15">
      <c r="E27">
        <v>26</v>
      </c>
      <c r="F27">
        <v>1094</v>
      </c>
      <c r="G27">
        <v>1104</v>
      </c>
      <c r="H27">
        <v>1107</v>
      </c>
      <c r="I27">
        <v>1133</v>
      </c>
      <c r="J27">
        <v>2</v>
      </c>
      <c r="K27">
        <v>5</v>
      </c>
      <c r="L27">
        <v>4</v>
      </c>
      <c r="M27">
        <v>3</v>
      </c>
      <c r="N27" t="s">
        <v>37</v>
      </c>
      <c r="O27">
        <v>11</v>
      </c>
    </row>
    <row r="28" spans="5:15">
      <c r="E28">
        <v>27</v>
      </c>
      <c r="F28">
        <v>1138</v>
      </c>
      <c r="G28">
        <v>1148</v>
      </c>
      <c r="H28">
        <v>1151</v>
      </c>
      <c r="I28">
        <v>1177</v>
      </c>
      <c r="J28">
        <v>2</v>
      </c>
      <c r="K28">
        <v>5</v>
      </c>
      <c r="L28">
        <v>4</v>
      </c>
      <c r="M28">
        <v>3</v>
      </c>
      <c r="N28" t="s">
        <v>37</v>
      </c>
      <c r="O28">
        <v>11</v>
      </c>
    </row>
    <row r="29" spans="5:15">
      <c r="E29">
        <v>28</v>
      </c>
      <c r="F29">
        <v>1182</v>
      </c>
      <c r="G29">
        <v>1192</v>
      </c>
      <c r="H29">
        <v>1195</v>
      </c>
      <c r="I29">
        <v>1221</v>
      </c>
      <c r="J29">
        <v>2</v>
      </c>
      <c r="K29">
        <v>5</v>
      </c>
      <c r="L29">
        <v>4</v>
      </c>
      <c r="M29">
        <v>3</v>
      </c>
      <c r="N29" t="s">
        <v>37</v>
      </c>
      <c r="O29">
        <v>11</v>
      </c>
    </row>
    <row r="30" spans="5:15">
      <c r="E30">
        <v>29</v>
      </c>
      <c r="F30">
        <v>1226</v>
      </c>
      <c r="G30">
        <v>1236</v>
      </c>
      <c r="H30">
        <v>1239</v>
      </c>
      <c r="I30">
        <v>1265</v>
      </c>
      <c r="J30">
        <v>2</v>
      </c>
      <c r="K30">
        <v>5</v>
      </c>
      <c r="L30">
        <v>4</v>
      </c>
      <c r="M30">
        <v>3</v>
      </c>
      <c r="N30" t="s">
        <v>37</v>
      </c>
      <c r="O30">
        <v>11</v>
      </c>
    </row>
    <row r="31" spans="5:15">
      <c r="E31">
        <v>30</v>
      </c>
      <c r="F31">
        <v>1270</v>
      </c>
      <c r="G31">
        <v>1280</v>
      </c>
      <c r="H31">
        <v>1283</v>
      </c>
      <c r="I31">
        <v>1309</v>
      </c>
      <c r="J31">
        <v>2</v>
      </c>
      <c r="K31">
        <v>5</v>
      </c>
      <c r="L31">
        <v>4</v>
      </c>
      <c r="M31">
        <v>3</v>
      </c>
      <c r="N31" t="s">
        <v>37</v>
      </c>
      <c r="O31">
        <v>11</v>
      </c>
    </row>
    <row r="32" spans="5:15">
      <c r="E32">
        <v>31</v>
      </c>
      <c r="F32">
        <v>1314</v>
      </c>
      <c r="G32">
        <v>1324</v>
      </c>
      <c r="H32">
        <v>1327</v>
      </c>
      <c r="I32">
        <v>1353</v>
      </c>
      <c r="J32">
        <v>2</v>
      </c>
      <c r="K32">
        <v>5</v>
      </c>
      <c r="L32">
        <v>4</v>
      </c>
      <c r="M32">
        <v>3</v>
      </c>
      <c r="N32" t="s">
        <v>37</v>
      </c>
      <c r="O32">
        <v>11</v>
      </c>
    </row>
    <row r="33" spans="5:15">
      <c r="E33">
        <v>32</v>
      </c>
      <c r="F33">
        <v>1358</v>
      </c>
      <c r="G33">
        <v>1368</v>
      </c>
      <c r="H33">
        <v>1371</v>
      </c>
      <c r="I33">
        <v>1397</v>
      </c>
      <c r="J33">
        <v>2</v>
      </c>
      <c r="K33">
        <v>5</v>
      </c>
      <c r="L33">
        <v>4</v>
      </c>
      <c r="M33">
        <v>3</v>
      </c>
      <c r="N33" t="s">
        <v>37</v>
      </c>
      <c r="O33">
        <v>11</v>
      </c>
    </row>
    <row r="34" spans="5:15">
      <c r="E34">
        <v>33</v>
      </c>
      <c r="F34">
        <v>1402</v>
      </c>
      <c r="G34">
        <v>1412</v>
      </c>
      <c r="H34">
        <v>1415</v>
      </c>
      <c r="I34">
        <v>1441</v>
      </c>
      <c r="J34">
        <v>2</v>
      </c>
      <c r="K34">
        <v>5</v>
      </c>
      <c r="L34">
        <v>4</v>
      </c>
      <c r="M34">
        <v>3</v>
      </c>
      <c r="N34" t="s">
        <v>37</v>
      </c>
      <c r="O34">
        <v>11</v>
      </c>
    </row>
    <row r="35" spans="5:15">
      <c r="E35">
        <v>34</v>
      </c>
      <c r="F35">
        <v>1446</v>
      </c>
      <c r="G35">
        <v>1456</v>
      </c>
      <c r="H35">
        <v>1459</v>
      </c>
      <c r="I35">
        <v>1485</v>
      </c>
      <c r="J35">
        <v>2</v>
      </c>
      <c r="K35">
        <v>5</v>
      </c>
      <c r="L35">
        <v>4</v>
      </c>
      <c r="M35">
        <v>3</v>
      </c>
      <c r="N35" t="s">
        <v>37</v>
      </c>
      <c r="O35">
        <v>11</v>
      </c>
    </row>
    <row r="36" spans="5:15">
      <c r="E36">
        <v>35</v>
      </c>
      <c r="F36">
        <v>1490</v>
      </c>
      <c r="G36">
        <v>1500</v>
      </c>
      <c r="H36">
        <v>1503</v>
      </c>
      <c r="I36">
        <v>1525</v>
      </c>
      <c r="J36">
        <v>2</v>
      </c>
      <c r="K36">
        <v>5</v>
      </c>
      <c r="L36">
        <v>4</v>
      </c>
      <c r="M36">
        <v>3</v>
      </c>
      <c r="N36" t="s">
        <v>37</v>
      </c>
      <c r="O36">
        <v>11</v>
      </c>
    </row>
    <row r="37" spans="5:15">
      <c r="E37">
        <v>36</v>
      </c>
      <c r="F37">
        <v>1530</v>
      </c>
      <c r="G37">
        <v>1540</v>
      </c>
      <c r="H37">
        <v>1543</v>
      </c>
      <c r="I37">
        <v>1565</v>
      </c>
      <c r="J37">
        <v>2</v>
      </c>
      <c r="K37">
        <v>5</v>
      </c>
      <c r="L37">
        <v>4</v>
      </c>
      <c r="M37">
        <v>3</v>
      </c>
      <c r="N37" t="s">
        <v>37</v>
      </c>
      <c r="O37">
        <v>11</v>
      </c>
    </row>
    <row r="38" spans="5:15">
      <c r="E38">
        <v>37</v>
      </c>
      <c r="F38">
        <v>1570</v>
      </c>
      <c r="G38">
        <v>1580</v>
      </c>
      <c r="H38">
        <v>1583</v>
      </c>
      <c r="I38">
        <v>1605</v>
      </c>
      <c r="J38">
        <v>2</v>
      </c>
      <c r="K38">
        <v>5</v>
      </c>
      <c r="L38">
        <v>4</v>
      </c>
      <c r="M38">
        <v>3</v>
      </c>
      <c r="N38" t="s">
        <v>37</v>
      </c>
      <c r="O38">
        <v>11</v>
      </c>
    </row>
    <row r="39" spans="5:15">
      <c r="E39">
        <v>38</v>
      </c>
      <c r="F39">
        <v>1610</v>
      </c>
      <c r="G39">
        <v>1620</v>
      </c>
      <c r="H39">
        <v>1623</v>
      </c>
      <c r="I39">
        <v>1645</v>
      </c>
      <c r="J39">
        <v>2</v>
      </c>
      <c r="K39">
        <v>5</v>
      </c>
      <c r="L39">
        <v>4</v>
      </c>
      <c r="M39">
        <v>3</v>
      </c>
      <c r="N39" t="s">
        <v>37</v>
      </c>
      <c r="O39">
        <v>11</v>
      </c>
    </row>
    <row r="40" spans="5:15">
      <c r="E40">
        <v>39</v>
      </c>
      <c r="F40">
        <v>1650</v>
      </c>
      <c r="G40">
        <v>1660</v>
      </c>
      <c r="H40">
        <v>1663</v>
      </c>
      <c r="I40">
        <v>1685</v>
      </c>
      <c r="J40">
        <v>2</v>
      </c>
      <c r="K40">
        <v>5</v>
      </c>
      <c r="L40">
        <v>4</v>
      </c>
      <c r="M40">
        <v>3</v>
      </c>
      <c r="N40" t="s">
        <v>37</v>
      </c>
      <c r="O40">
        <v>11</v>
      </c>
    </row>
    <row r="41" spans="5:15">
      <c r="E41">
        <v>40</v>
      </c>
      <c r="F41">
        <v>1690</v>
      </c>
      <c r="G41">
        <v>1700</v>
      </c>
      <c r="H41">
        <v>1703</v>
      </c>
      <c r="I41">
        <v>1725</v>
      </c>
      <c r="J41">
        <v>2</v>
      </c>
      <c r="K41">
        <v>5</v>
      </c>
      <c r="L41">
        <v>4</v>
      </c>
      <c r="M41">
        <v>3</v>
      </c>
      <c r="N41" t="s">
        <v>37</v>
      </c>
      <c r="O41">
        <v>11</v>
      </c>
    </row>
    <row r="42" spans="5:15">
      <c r="E42">
        <v>41</v>
      </c>
      <c r="F42">
        <v>1730</v>
      </c>
      <c r="G42">
        <v>1740</v>
      </c>
      <c r="H42">
        <v>1743</v>
      </c>
      <c r="I42">
        <v>1765</v>
      </c>
      <c r="J42">
        <v>2</v>
      </c>
      <c r="K42">
        <v>5</v>
      </c>
      <c r="L42">
        <v>4</v>
      </c>
      <c r="M42">
        <v>3</v>
      </c>
      <c r="N42" t="s">
        <v>37</v>
      </c>
      <c r="O42">
        <v>11</v>
      </c>
    </row>
    <row r="43" spans="5:15">
      <c r="E43">
        <v>42</v>
      </c>
      <c r="F43">
        <v>1770</v>
      </c>
      <c r="G43">
        <v>1780</v>
      </c>
      <c r="H43">
        <v>1783</v>
      </c>
      <c r="I43">
        <v>1805</v>
      </c>
      <c r="J43">
        <v>2</v>
      </c>
      <c r="K43">
        <v>5</v>
      </c>
      <c r="L43">
        <v>4</v>
      </c>
      <c r="M43">
        <v>3</v>
      </c>
      <c r="N43" t="s">
        <v>37</v>
      </c>
      <c r="O43">
        <v>11</v>
      </c>
    </row>
    <row r="44" spans="5:15">
      <c r="E44">
        <v>43</v>
      </c>
      <c r="F44">
        <v>1810</v>
      </c>
      <c r="G44">
        <v>1820</v>
      </c>
      <c r="H44">
        <v>1823</v>
      </c>
      <c r="I44">
        <v>1845</v>
      </c>
      <c r="J44">
        <v>2</v>
      </c>
      <c r="K44">
        <v>5</v>
      </c>
      <c r="L44">
        <v>4</v>
      </c>
      <c r="M44">
        <v>3</v>
      </c>
      <c r="N44" t="s">
        <v>37</v>
      </c>
      <c r="O44">
        <v>11</v>
      </c>
    </row>
    <row r="45" spans="5:15">
      <c r="E45">
        <v>44</v>
      </c>
      <c r="F45">
        <v>1850</v>
      </c>
      <c r="G45">
        <v>1860</v>
      </c>
      <c r="H45">
        <v>1863</v>
      </c>
      <c r="I45">
        <v>1885</v>
      </c>
      <c r="J45">
        <v>2</v>
      </c>
      <c r="K45">
        <v>5</v>
      </c>
      <c r="L45">
        <v>4</v>
      </c>
      <c r="M45">
        <v>3</v>
      </c>
      <c r="N45" t="s">
        <v>37</v>
      </c>
      <c r="O45">
        <v>11</v>
      </c>
    </row>
    <row r="46" spans="5:15">
      <c r="E46">
        <v>45</v>
      </c>
      <c r="F46">
        <v>1890</v>
      </c>
      <c r="G46">
        <v>1900</v>
      </c>
      <c r="H46">
        <v>1903</v>
      </c>
      <c r="I46">
        <v>1925</v>
      </c>
      <c r="J46">
        <v>2</v>
      </c>
      <c r="K46">
        <v>5</v>
      </c>
      <c r="L46">
        <v>4</v>
      </c>
      <c r="M46">
        <v>3</v>
      </c>
      <c r="N46" t="s">
        <v>37</v>
      </c>
      <c r="O46">
        <v>11</v>
      </c>
    </row>
    <row r="47" spans="5:15">
      <c r="E47">
        <v>46</v>
      </c>
      <c r="F47">
        <v>1930</v>
      </c>
      <c r="G47">
        <v>1940</v>
      </c>
      <c r="H47">
        <v>1943</v>
      </c>
      <c r="I47">
        <v>1965</v>
      </c>
      <c r="J47">
        <v>2</v>
      </c>
      <c r="K47">
        <v>5</v>
      </c>
      <c r="L47">
        <v>4</v>
      </c>
      <c r="M47">
        <v>3</v>
      </c>
      <c r="N47" t="s">
        <v>37</v>
      </c>
      <c r="O47">
        <v>11</v>
      </c>
    </row>
    <row r="48" spans="5:15">
      <c r="E48">
        <v>47</v>
      </c>
      <c r="F48">
        <v>1970</v>
      </c>
      <c r="G48">
        <v>1980</v>
      </c>
      <c r="H48">
        <v>1983</v>
      </c>
      <c r="I48">
        <v>2005</v>
      </c>
      <c r="J48">
        <v>2</v>
      </c>
      <c r="K48">
        <v>5</v>
      </c>
      <c r="L48">
        <v>4</v>
      </c>
      <c r="M48">
        <v>3</v>
      </c>
      <c r="N48" t="s">
        <v>37</v>
      </c>
      <c r="O48">
        <v>11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8"/>
  <sheetViews>
    <sheetView workbookViewId="0"/>
  </sheetViews>
  <sheetFormatPr defaultRowHeight="15"/>
  <sheetData>
    <row r="1" spans="1:19" s="1" customFormat="1">
      <c r="A1" s="1" t="s">
        <v>18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23</v>
      </c>
      <c r="I1" s="1" t="s">
        <v>35</v>
      </c>
      <c r="J1" s="1" t="s">
        <v>36</v>
      </c>
      <c r="K1" s="1" t="s">
        <v>37</v>
      </c>
      <c r="L1" s="1" t="s">
        <v>38</v>
      </c>
      <c r="M1" s="1" t="s">
        <v>39</v>
      </c>
      <c r="N1" s="1" t="s">
        <v>40</v>
      </c>
      <c r="O1" s="1" t="s">
        <v>45</v>
      </c>
      <c r="P1" s="1" t="s">
        <v>46</v>
      </c>
      <c r="Q1" s="1" t="s">
        <v>47</v>
      </c>
      <c r="R1" s="1" t="s">
        <v>48</v>
      </c>
      <c r="S1" s="1" t="s">
        <v>49</v>
      </c>
    </row>
    <row r="2" spans="1:19">
      <c r="A2">
        <v>1</v>
      </c>
      <c r="B2">
        <v>1</v>
      </c>
      <c r="C2">
        <v>980008</v>
      </c>
      <c r="D2" s="2">
        <v>41539.530400578704</v>
      </c>
      <c r="E2">
        <v>71.87</v>
      </c>
      <c r="F2">
        <v>35.935000000000002</v>
      </c>
      <c r="G2">
        <v>-135.1</v>
      </c>
      <c r="H2">
        <v>-90.2</v>
      </c>
      <c r="I2">
        <f t="shared" ref="I2:I48" si="0" xml:space="preserve">   9</f>
        <v>9</v>
      </c>
      <c r="J2">
        <v>100.8</v>
      </c>
      <c r="K2">
        <v>-11.4</v>
      </c>
      <c r="L2">
        <v>80</v>
      </c>
      <c r="M2">
        <f t="shared" ref="M2:M48" si="1" xml:space="preserve">   0</f>
        <v>0</v>
      </c>
      <c r="N2" t="s">
        <v>41</v>
      </c>
      <c r="O2">
        <v>27</v>
      </c>
      <c r="P2">
        <v>3500</v>
      </c>
      <c r="Q2">
        <v>13</v>
      </c>
      <c r="R2">
        <v>242</v>
      </c>
      <c r="S2">
        <v>18</v>
      </c>
    </row>
    <row r="3" spans="1:19">
      <c r="A3">
        <v>2</v>
      </c>
      <c r="B3">
        <v>2</v>
      </c>
      <c r="C3">
        <v>980008</v>
      </c>
      <c r="D3" s="2">
        <v>41539.538821296293</v>
      </c>
      <c r="E3">
        <v>71.87</v>
      </c>
      <c r="F3">
        <v>35.935000000000002</v>
      </c>
      <c r="G3">
        <v>-135.1</v>
      </c>
      <c r="H3">
        <v>-90.2</v>
      </c>
      <c r="I3">
        <f t="shared" si="0"/>
        <v>9</v>
      </c>
      <c r="J3">
        <v>101.8</v>
      </c>
      <c r="K3">
        <v>-11.49</v>
      </c>
      <c r="L3">
        <v>80</v>
      </c>
      <c r="M3">
        <f t="shared" si="1"/>
        <v>0</v>
      </c>
      <c r="N3" t="s">
        <v>41</v>
      </c>
      <c r="O3">
        <v>27</v>
      </c>
      <c r="P3">
        <v>3500</v>
      </c>
      <c r="Q3">
        <v>13</v>
      </c>
      <c r="R3">
        <v>253</v>
      </c>
      <c r="S3">
        <v>10</v>
      </c>
    </row>
    <row r="4" spans="1:19">
      <c r="A4">
        <v>3</v>
      </c>
      <c r="B4">
        <v>3</v>
      </c>
      <c r="C4">
        <v>980008</v>
      </c>
      <c r="D4" s="2">
        <v>41539.543758564818</v>
      </c>
      <c r="E4">
        <v>71.87</v>
      </c>
      <c r="F4">
        <v>35.935000000000002</v>
      </c>
      <c r="G4">
        <v>-135.1</v>
      </c>
      <c r="H4">
        <v>-90.2</v>
      </c>
      <c r="I4">
        <f t="shared" si="0"/>
        <v>9</v>
      </c>
      <c r="J4">
        <v>102.8</v>
      </c>
      <c r="K4">
        <v>-11.41</v>
      </c>
      <c r="L4">
        <v>80</v>
      </c>
      <c r="M4">
        <f t="shared" si="1"/>
        <v>0</v>
      </c>
      <c r="N4" t="s">
        <v>41</v>
      </c>
      <c r="O4">
        <v>27</v>
      </c>
      <c r="P4">
        <v>3500</v>
      </c>
      <c r="Q4">
        <v>13</v>
      </c>
      <c r="R4">
        <v>250</v>
      </c>
      <c r="S4">
        <v>22</v>
      </c>
    </row>
    <row r="5" spans="1:19">
      <c r="A5">
        <v>4</v>
      </c>
      <c r="B5">
        <v>4</v>
      </c>
      <c r="C5">
        <v>980008</v>
      </c>
      <c r="D5" s="2">
        <v>41539.548654282407</v>
      </c>
      <c r="E5">
        <v>71.87</v>
      </c>
      <c r="F5">
        <v>35.935000000000002</v>
      </c>
      <c r="G5">
        <v>-135.1</v>
      </c>
      <c r="H5">
        <v>-90.2</v>
      </c>
      <c r="I5">
        <f t="shared" si="0"/>
        <v>9</v>
      </c>
      <c r="J5">
        <v>103.8</v>
      </c>
      <c r="K5">
        <v>-11.55</v>
      </c>
      <c r="L5">
        <v>80</v>
      </c>
      <c r="M5">
        <f t="shared" si="1"/>
        <v>0</v>
      </c>
      <c r="N5" t="s">
        <v>41</v>
      </c>
      <c r="O5">
        <v>27</v>
      </c>
      <c r="P5">
        <v>3500</v>
      </c>
      <c r="Q5">
        <v>13</v>
      </c>
      <c r="R5">
        <v>264</v>
      </c>
      <c r="S5">
        <v>25</v>
      </c>
    </row>
    <row r="6" spans="1:19">
      <c r="A6">
        <v>5</v>
      </c>
      <c r="B6">
        <v>5</v>
      </c>
      <c r="C6">
        <v>980008</v>
      </c>
      <c r="D6" s="2">
        <v>41539.553455555557</v>
      </c>
      <c r="E6">
        <v>71.87</v>
      </c>
      <c r="F6">
        <v>35.935000000000002</v>
      </c>
      <c r="G6">
        <v>-135.1</v>
      </c>
      <c r="H6">
        <v>-90.2</v>
      </c>
      <c r="I6">
        <f t="shared" si="0"/>
        <v>9</v>
      </c>
      <c r="J6">
        <v>104.8</v>
      </c>
      <c r="K6">
        <v>-11.68</v>
      </c>
      <c r="L6">
        <v>80</v>
      </c>
      <c r="M6">
        <f t="shared" si="1"/>
        <v>0</v>
      </c>
      <c r="N6" t="s">
        <v>41</v>
      </c>
      <c r="O6">
        <v>27</v>
      </c>
      <c r="P6">
        <v>3500</v>
      </c>
      <c r="Q6">
        <v>13</v>
      </c>
      <c r="R6">
        <v>246</v>
      </c>
      <c r="S6">
        <v>18</v>
      </c>
    </row>
    <row r="7" spans="1:19">
      <c r="A7">
        <v>6</v>
      </c>
      <c r="B7">
        <v>6</v>
      </c>
      <c r="C7">
        <v>980008</v>
      </c>
      <c r="D7" s="2">
        <v>41539.558213425924</v>
      </c>
      <c r="E7">
        <v>71.87</v>
      </c>
      <c r="F7">
        <v>35.935000000000002</v>
      </c>
      <c r="G7">
        <v>-135.1</v>
      </c>
      <c r="H7">
        <v>-90.2</v>
      </c>
      <c r="I7">
        <f t="shared" si="0"/>
        <v>9</v>
      </c>
      <c r="J7">
        <v>105.8</v>
      </c>
      <c r="K7">
        <v>-11.68</v>
      </c>
      <c r="L7">
        <v>80</v>
      </c>
      <c r="M7">
        <f t="shared" si="1"/>
        <v>0</v>
      </c>
      <c r="N7" t="s">
        <v>41</v>
      </c>
      <c r="O7">
        <v>27</v>
      </c>
      <c r="P7">
        <v>3500</v>
      </c>
      <c r="Q7">
        <v>13</v>
      </c>
      <c r="R7">
        <v>264</v>
      </c>
      <c r="S7">
        <v>19</v>
      </c>
    </row>
    <row r="8" spans="1:19">
      <c r="A8">
        <v>7</v>
      </c>
      <c r="B8">
        <v>7</v>
      </c>
      <c r="C8">
        <v>980008</v>
      </c>
      <c r="D8" s="2">
        <v>41539.562987962963</v>
      </c>
      <c r="E8">
        <v>71.87</v>
      </c>
      <c r="F8">
        <v>35.935000000000002</v>
      </c>
      <c r="G8">
        <v>-135.1</v>
      </c>
      <c r="H8">
        <v>-90.2</v>
      </c>
      <c r="I8">
        <f t="shared" si="0"/>
        <v>9</v>
      </c>
      <c r="J8">
        <v>106.8</v>
      </c>
      <c r="K8">
        <v>-11.57</v>
      </c>
      <c r="L8">
        <v>80</v>
      </c>
      <c r="M8">
        <f t="shared" si="1"/>
        <v>0</v>
      </c>
      <c r="N8" t="s">
        <v>41</v>
      </c>
      <c r="O8">
        <v>27</v>
      </c>
      <c r="P8">
        <v>3500</v>
      </c>
      <c r="Q8">
        <v>13</v>
      </c>
      <c r="R8">
        <v>261</v>
      </c>
      <c r="S8">
        <v>15</v>
      </c>
    </row>
    <row r="9" spans="1:19">
      <c r="A9">
        <v>8</v>
      </c>
      <c r="B9">
        <v>8</v>
      </c>
      <c r="C9">
        <v>980008</v>
      </c>
      <c r="D9" s="2">
        <v>41539.567939583336</v>
      </c>
      <c r="E9">
        <v>71.87</v>
      </c>
      <c r="F9">
        <v>35.935000000000002</v>
      </c>
      <c r="G9">
        <v>-135.1</v>
      </c>
      <c r="H9">
        <v>-90.2</v>
      </c>
      <c r="I9">
        <f t="shared" si="0"/>
        <v>9</v>
      </c>
      <c r="J9">
        <v>107.8</v>
      </c>
      <c r="K9">
        <v>-11.79</v>
      </c>
      <c r="L9">
        <v>80</v>
      </c>
      <c r="M9">
        <f t="shared" si="1"/>
        <v>0</v>
      </c>
      <c r="N9" t="s">
        <v>41</v>
      </c>
      <c r="O9">
        <v>27</v>
      </c>
      <c r="P9">
        <v>3500</v>
      </c>
      <c r="Q9">
        <v>13</v>
      </c>
      <c r="R9">
        <v>254</v>
      </c>
      <c r="S9">
        <v>19</v>
      </c>
    </row>
    <row r="10" spans="1:19">
      <c r="A10">
        <v>9</v>
      </c>
      <c r="B10">
        <v>9</v>
      </c>
      <c r="C10">
        <v>980008</v>
      </c>
      <c r="D10" s="2">
        <v>41539.573245833337</v>
      </c>
      <c r="E10">
        <v>71.87</v>
      </c>
      <c r="F10">
        <v>35.935000000000002</v>
      </c>
      <c r="G10">
        <v>-135.1</v>
      </c>
      <c r="H10">
        <v>-90.2</v>
      </c>
      <c r="I10">
        <f t="shared" si="0"/>
        <v>9</v>
      </c>
      <c r="J10">
        <v>108.8</v>
      </c>
      <c r="K10">
        <v>-11.55</v>
      </c>
      <c r="L10">
        <v>80</v>
      </c>
      <c r="M10">
        <f t="shared" si="1"/>
        <v>0</v>
      </c>
      <c r="N10" t="s">
        <v>41</v>
      </c>
      <c r="O10">
        <v>27</v>
      </c>
      <c r="P10">
        <v>3500</v>
      </c>
      <c r="Q10">
        <v>13</v>
      </c>
      <c r="R10">
        <v>172</v>
      </c>
      <c r="S10">
        <v>18</v>
      </c>
    </row>
    <row r="11" spans="1:19">
      <c r="A11">
        <v>10</v>
      </c>
      <c r="B11">
        <v>10</v>
      </c>
      <c r="C11">
        <v>980008</v>
      </c>
      <c r="D11" s="2">
        <v>41539.578272800929</v>
      </c>
      <c r="E11">
        <v>71.87</v>
      </c>
      <c r="F11">
        <v>35.935000000000002</v>
      </c>
      <c r="G11">
        <v>-135.1</v>
      </c>
      <c r="H11">
        <v>-90.2</v>
      </c>
      <c r="I11">
        <f t="shared" si="0"/>
        <v>9</v>
      </c>
      <c r="J11">
        <v>109.8</v>
      </c>
      <c r="K11">
        <v>-11.25</v>
      </c>
      <c r="L11">
        <v>80</v>
      </c>
      <c r="M11">
        <f t="shared" si="1"/>
        <v>0</v>
      </c>
      <c r="N11" t="s">
        <v>41</v>
      </c>
      <c r="O11">
        <v>27</v>
      </c>
      <c r="P11">
        <v>3500</v>
      </c>
      <c r="Q11">
        <v>13</v>
      </c>
      <c r="R11">
        <v>191</v>
      </c>
      <c r="S11">
        <v>63</v>
      </c>
    </row>
    <row r="12" spans="1:19">
      <c r="A12">
        <v>11</v>
      </c>
      <c r="B12">
        <v>11</v>
      </c>
      <c r="C12">
        <v>980008</v>
      </c>
      <c r="D12" s="2">
        <v>41539.583124884259</v>
      </c>
      <c r="E12">
        <v>71.87</v>
      </c>
      <c r="F12">
        <v>35.935000000000002</v>
      </c>
      <c r="G12">
        <v>-135.1</v>
      </c>
      <c r="H12">
        <v>-90.2</v>
      </c>
      <c r="I12">
        <f t="shared" si="0"/>
        <v>9</v>
      </c>
      <c r="J12">
        <v>110.8</v>
      </c>
      <c r="K12">
        <v>-11.26</v>
      </c>
      <c r="L12">
        <v>80</v>
      </c>
      <c r="M12">
        <f t="shared" si="1"/>
        <v>0</v>
      </c>
      <c r="N12" t="s">
        <v>41</v>
      </c>
      <c r="O12">
        <v>27</v>
      </c>
      <c r="P12">
        <v>3500</v>
      </c>
      <c r="Q12">
        <v>13</v>
      </c>
      <c r="R12">
        <v>196</v>
      </c>
      <c r="S12">
        <v>119</v>
      </c>
    </row>
    <row r="13" spans="1:19">
      <c r="A13">
        <v>12</v>
      </c>
      <c r="B13">
        <v>12</v>
      </c>
      <c r="C13">
        <v>980008</v>
      </c>
      <c r="D13" s="2">
        <v>41539.587924537038</v>
      </c>
      <c r="E13">
        <v>71.87</v>
      </c>
      <c r="F13">
        <v>35.935000000000002</v>
      </c>
      <c r="G13">
        <v>-135.1</v>
      </c>
      <c r="H13">
        <v>-90.2</v>
      </c>
      <c r="I13">
        <f t="shared" si="0"/>
        <v>9</v>
      </c>
      <c r="J13">
        <v>111.8</v>
      </c>
      <c r="K13">
        <v>-11.11</v>
      </c>
      <c r="L13">
        <v>80</v>
      </c>
      <c r="M13">
        <f t="shared" si="1"/>
        <v>0</v>
      </c>
      <c r="N13" t="s">
        <v>41</v>
      </c>
      <c r="O13">
        <v>27</v>
      </c>
      <c r="P13">
        <v>3500</v>
      </c>
      <c r="Q13">
        <v>13</v>
      </c>
      <c r="R13">
        <v>182</v>
      </c>
      <c r="S13">
        <v>111</v>
      </c>
    </row>
    <row r="14" spans="1:19">
      <c r="A14">
        <v>13</v>
      </c>
      <c r="B14">
        <v>13</v>
      </c>
      <c r="C14">
        <v>980008</v>
      </c>
      <c r="D14" s="2">
        <v>41539.592839814817</v>
      </c>
      <c r="E14">
        <v>71.87</v>
      </c>
      <c r="F14">
        <v>35.935000000000002</v>
      </c>
      <c r="G14">
        <v>-135.1</v>
      </c>
      <c r="H14">
        <v>-90.2</v>
      </c>
      <c r="I14">
        <f t="shared" si="0"/>
        <v>9</v>
      </c>
      <c r="J14">
        <v>112.8</v>
      </c>
      <c r="K14">
        <v>-10.96</v>
      </c>
      <c r="L14">
        <v>80</v>
      </c>
      <c r="M14">
        <f t="shared" si="1"/>
        <v>0</v>
      </c>
      <c r="N14" t="s">
        <v>41</v>
      </c>
      <c r="O14">
        <v>27</v>
      </c>
      <c r="P14">
        <v>3500</v>
      </c>
      <c r="Q14">
        <v>13</v>
      </c>
      <c r="R14">
        <v>178</v>
      </c>
      <c r="S14">
        <v>108</v>
      </c>
    </row>
    <row r="15" spans="1:19">
      <c r="A15">
        <v>14</v>
      </c>
      <c r="B15">
        <v>14</v>
      </c>
      <c r="C15">
        <v>980008</v>
      </c>
      <c r="D15" s="2">
        <v>41539.597663310182</v>
      </c>
      <c r="E15">
        <v>71.87</v>
      </c>
      <c r="F15">
        <v>35.935000000000002</v>
      </c>
      <c r="G15">
        <v>-135.1</v>
      </c>
      <c r="H15">
        <v>-90.2</v>
      </c>
      <c r="I15">
        <f t="shared" si="0"/>
        <v>9</v>
      </c>
      <c r="J15">
        <v>113.8</v>
      </c>
      <c r="K15">
        <v>-10.91</v>
      </c>
      <c r="L15">
        <v>80</v>
      </c>
      <c r="M15">
        <f t="shared" si="1"/>
        <v>0</v>
      </c>
      <c r="N15" t="s">
        <v>41</v>
      </c>
      <c r="O15">
        <v>27</v>
      </c>
      <c r="P15">
        <v>3500</v>
      </c>
      <c r="Q15">
        <v>13</v>
      </c>
      <c r="R15">
        <v>172</v>
      </c>
      <c r="S15">
        <v>94</v>
      </c>
    </row>
    <row r="16" spans="1:19">
      <c r="A16">
        <v>15</v>
      </c>
      <c r="B16">
        <v>15</v>
      </c>
      <c r="C16">
        <v>980008</v>
      </c>
      <c r="D16" s="2">
        <v>41539.602538425926</v>
      </c>
      <c r="E16">
        <v>71.87</v>
      </c>
      <c r="F16">
        <v>35.935000000000002</v>
      </c>
      <c r="G16">
        <v>-135.1</v>
      </c>
      <c r="H16">
        <v>-90.2</v>
      </c>
      <c r="I16">
        <f t="shared" si="0"/>
        <v>9</v>
      </c>
      <c r="J16">
        <v>114.8</v>
      </c>
      <c r="K16">
        <v>-10.98</v>
      </c>
      <c r="L16">
        <v>80</v>
      </c>
      <c r="M16">
        <f t="shared" si="1"/>
        <v>0</v>
      </c>
      <c r="N16" t="s">
        <v>41</v>
      </c>
      <c r="O16">
        <v>27</v>
      </c>
      <c r="P16">
        <v>3500</v>
      </c>
      <c r="Q16">
        <v>13</v>
      </c>
      <c r="R16">
        <v>134</v>
      </c>
      <c r="S16">
        <v>66</v>
      </c>
    </row>
    <row r="17" spans="1:19">
      <c r="A17">
        <v>16</v>
      </c>
      <c r="B17">
        <v>16</v>
      </c>
      <c r="C17">
        <v>980008</v>
      </c>
      <c r="D17" s="2">
        <v>41539.607448263887</v>
      </c>
      <c r="E17">
        <v>71.87</v>
      </c>
      <c r="F17">
        <v>35.935000000000002</v>
      </c>
      <c r="G17">
        <v>-135.1</v>
      </c>
      <c r="H17">
        <v>-90.2</v>
      </c>
      <c r="I17">
        <f t="shared" si="0"/>
        <v>9</v>
      </c>
      <c r="J17">
        <v>115.8</v>
      </c>
      <c r="K17">
        <v>-10.89</v>
      </c>
      <c r="L17">
        <v>80</v>
      </c>
      <c r="M17">
        <f t="shared" si="1"/>
        <v>0</v>
      </c>
      <c r="N17" t="s">
        <v>41</v>
      </c>
      <c r="O17">
        <v>27</v>
      </c>
      <c r="P17">
        <v>3500</v>
      </c>
      <c r="Q17">
        <v>13</v>
      </c>
      <c r="R17">
        <v>92</v>
      </c>
      <c r="S17">
        <v>56</v>
      </c>
    </row>
    <row r="18" spans="1:19">
      <c r="A18">
        <v>17</v>
      </c>
      <c r="B18">
        <v>17</v>
      </c>
      <c r="C18">
        <v>980008</v>
      </c>
      <c r="D18" s="2">
        <v>41539.612232523148</v>
      </c>
      <c r="E18">
        <v>71.87</v>
      </c>
      <c r="F18">
        <v>35.935000000000002</v>
      </c>
      <c r="G18">
        <v>-135.1</v>
      </c>
      <c r="H18">
        <v>-90.2</v>
      </c>
      <c r="I18">
        <f t="shared" si="0"/>
        <v>9</v>
      </c>
      <c r="J18">
        <v>116.8</v>
      </c>
      <c r="K18">
        <v>-10.95</v>
      </c>
      <c r="L18">
        <v>80</v>
      </c>
      <c r="M18">
        <f t="shared" si="1"/>
        <v>0</v>
      </c>
      <c r="N18" t="s">
        <v>41</v>
      </c>
      <c r="O18">
        <v>27</v>
      </c>
      <c r="P18">
        <v>3500</v>
      </c>
      <c r="Q18">
        <v>14</v>
      </c>
      <c r="R18">
        <v>101</v>
      </c>
      <c r="S18">
        <v>57</v>
      </c>
    </row>
    <row r="19" spans="1:19">
      <c r="A19">
        <v>18</v>
      </c>
      <c r="B19">
        <v>18</v>
      </c>
      <c r="C19">
        <v>980008</v>
      </c>
      <c r="D19" s="2">
        <v>41539.61711875</v>
      </c>
      <c r="E19">
        <v>71.87</v>
      </c>
      <c r="F19">
        <v>35.935000000000002</v>
      </c>
      <c r="G19">
        <v>-135.1</v>
      </c>
      <c r="H19">
        <v>-90.2</v>
      </c>
      <c r="I19">
        <f t="shared" si="0"/>
        <v>9</v>
      </c>
      <c r="J19">
        <v>117.8</v>
      </c>
      <c r="K19">
        <v>-11.09</v>
      </c>
      <c r="L19">
        <v>80</v>
      </c>
      <c r="M19">
        <f t="shared" si="1"/>
        <v>0</v>
      </c>
      <c r="N19" t="s">
        <v>41</v>
      </c>
      <c r="O19">
        <v>27</v>
      </c>
      <c r="P19">
        <v>3500</v>
      </c>
      <c r="Q19">
        <v>13</v>
      </c>
      <c r="R19">
        <v>124</v>
      </c>
      <c r="S19">
        <v>65</v>
      </c>
    </row>
    <row r="20" spans="1:19">
      <c r="A20">
        <v>19</v>
      </c>
      <c r="B20">
        <v>19</v>
      </c>
      <c r="C20">
        <v>980008</v>
      </c>
      <c r="D20" s="2">
        <v>41539.622082407404</v>
      </c>
      <c r="E20">
        <v>71.87</v>
      </c>
      <c r="F20">
        <v>35.935000000000002</v>
      </c>
      <c r="G20">
        <v>-135.1</v>
      </c>
      <c r="H20">
        <v>-90.2</v>
      </c>
      <c r="I20">
        <f t="shared" si="0"/>
        <v>9</v>
      </c>
      <c r="J20">
        <v>118.8</v>
      </c>
      <c r="K20">
        <v>-10.98</v>
      </c>
      <c r="L20">
        <v>80</v>
      </c>
      <c r="M20">
        <f t="shared" si="1"/>
        <v>0</v>
      </c>
      <c r="N20" t="s">
        <v>41</v>
      </c>
      <c r="O20">
        <v>27</v>
      </c>
      <c r="P20">
        <v>3500</v>
      </c>
      <c r="Q20">
        <v>13</v>
      </c>
      <c r="R20">
        <v>124</v>
      </c>
      <c r="S20">
        <v>76</v>
      </c>
    </row>
    <row r="21" spans="1:19">
      <c r="A21">
        <v>20</v>
      </c>
      <c r="B21">
        <v>20</v>
      </c>
      <c r="C21">
        <v>980008</v>
      </c>
      <c r="D21" s="2">
        <v>41539.627500925926</v>
      </c>
      <c r="E21">
        <v>71.87</v>
      </c>
      <c r="F21">
        <v>35.935000000000002</v>
      </c>
      <c r="G21">
        <v>-135.1</v>
      </c>
      <c r="H21">
        <v>-90.2</v>
      </c>
      <c r="I21">
        <f t="shared" si="0"/>
        <v>9</v>
      </c>
      <c r="J21">
        <v>119.8</v>
      </c>
      <c r="K21">
        <v>-11.15</v>
      </c>
      <c r="L21">
        <v>80</v>
      </c>
      <c r="M21">
        <f t="shared" si="1"/>
        <v>0</v>
      </c>
      <c r="N21" t="s">
        <v>41</v>
      </c>
      <c r="O21">
        <v>27</v>
      </c>
      <c r="P21">
        <v>3500</v>
      </c>
      <c r="Q21">
        <v>13</v>
      </c>
      <c r="R21">
        <v>176</v>
      </c>
      <c r="S21">
        <v>118</v>
      </c>
    </row>
    <row r="22" spans="1:19">
      <c r="A22">
        <v>21</v>
      </c>
      <c r="B22">
        <v>21</v>
      </c>
      <c r="C22">
        <v>980008</v>
      </c>
      <c r="D22" s="2">
        <v>41539.632662384261</v>
      </c>
      <c r="E22">
        <v>71.87</v>
      </c>
      <c r="F22">
        <v>35.935000000000002</v>
      </c>
      <c r="G22">
        <v>-135.1</v>
      </c>
      <c r="H22">
        <v>-90.2</v>
      </c>
      <c r="I22">
        <f t="shared" si="0"/>
        <v>9</v>
      </c>
      <c r="J22">
        <v>120.8</v>
      </c>
      <c r="K22">
        <v>-11.24</v>
      </c>
      <c r="L22">
        <v>80</v>
      </c>
      <c r="M22">
        <f t="shared" si="1"/>
        <v>0</v>
      </c>
      <c r="N22" t="s">
        <v>41</v>
      </c>
      <c r="O22">
        <v>27</v>
      </c>
      <c r="P22">
        <v>3500</v>
      </c>
      <c r="Q22">
        <v>13</v>
      </c>
      <c r="R22">
        <v>190</v>
      </c>
      <c r="S22">
        <v>104</v>
      </c>
    </row>
    <row r="23" spans="1:19">
      <c r="A23">
        <v>22</v>
      </c>
      <c r="B23">
        <v>22</v>
      </c>
      <c r="C23">
        <v>980008</v>
      </c>
      <c r="D23" s="2">
        <v>41539.637504166669</v>
      </c>
      <c r="E23">
        <v>71.87</v>
      </c>
      <c r="F23">
        <v>35.935000000000002</v>
      </c>
      <c r="G23">
        <v>-135.1</v>
      </c>
      <c r="H23">
        <v>-90.2</v>
      </c>
      <c r="I23">
        <f t="shared" si="0"/>
        <v>9</v>
      </c>
      <c r="J23">
        <v>121.8</v>
      </c>
      <c r="K23">
        <v>-11.2</v>
      </c>
      <c r="L23">
        <v>80</v>
      </c>
      <c r="M23">
        <f t="shared" si="1"/>
        <v>0</v>
      </c>
      <c r="N23" t="s">
        <v>41</v>
      </c>
      <c r="O23">
        <v>27</v>
      </c>
      <c r="P23">
        <v>3500</v>
      </c>
      <c r="Q23">
        <v>13</v>
      </c>
      <c r="R23">
        <v>186</v>
      </c>
      <c r="S23">
        <v>120</v>
      </c>
    </row>
    <row r="24" spans="1:19">
      <c r="A24">
        <v>23</v>
      </c>
      <c r="B24">
        <v>23</v>
      </c>
      <c r="C24">
        <v>980008</v>
      </c>
      <c r="D24" s="2">
        <v>41539.64239976852</v>
      </c>
      <c r="E24">
        <v>71.87</v>
      </c>
      <c r="F24">
        <v>35.935000000000002</v>
      </c>
      <c r="G24">
        <v>-135.1</v>
      </c>
      <c r="H24">
        <v>-90.2</v>
      </c>
      <c r="I24">
        <f t="shared" si="0"/>
        <v>9</v>
      </c>
      <c r="J24">
        <v>122.8</v>
      </c>
      <c r="K24">
        <v>-11.29</v>
      </c>
      <c r="L24">
        <v>80</v>
      </c>
      <c r="M24">
        <f t="shared" si="1"/>
        <v>0</v>
      </c>
      <c r="N24" t="s">
        <v>41</v>
      </c>
      <c r="O24">
        <v>16</v>
      </c>
      <c r="P24">
        <v>3500</v>
      </c>
      <c r="Q24">
        <v>13</v>
      </c>
      <c r="R24">
        <v>166</v>
      </c>
      <c r="S24">
        <v>111</v>
      </c>
    </row>
    <row r="25" spans="1:19">
      <c r="A25">
        <v>24</v>
      </c>
      <c r="B25">
        <v>10</v>
      </c>
      <c r="C25">
        <v>980008</v>
      </c>
      <c r="D25" s="2">
        <v>41539.649920370372</v>
      </c>
      <c r="E25">
        <v>71.87</v>
      </c>
      <c r="F25">
        <v>35.935000000000002</v>
      </c>
      <c r="G25">
        <v>-135.1</v>
      </c>
      <c r="H25">
        <v>-90.2</v>
      </c>
      <c r="I25">
        <f t="shared" si="0"/>
        <v>9</v>
      </c>
      <c r="J25">
        <v>109.8</v>
      </c>
      <c r="K25">
        <v>-12.07</v>
      </c>
      <c r="L25">
        <v>80</v>
      </c>
      <c r="M25">
        <f t="shared" si="1"/>
        <v>0</v>
      </c>
      <c r="N25" t="s">
        <v>41</v>
      </c>
      <c r="O25">
        <v>27</v>
      </c>
      <c r="P25">
        <v>3500</v>
      </c>
      <c r="Q25">
        <v>13</v>
      </c>
      <c r="R25">
        <v>186</v>
      </c>
      <c r="S25">
        <v>19</v>
      </c>
    </row>
    <row r="26" spans="1:19">
      <c r="A26">
        <v>25</v>
      </c>
      <c r="B26">
        <v>11</v>
      </c>
      <c r="C26">
        <v>980008</v>
      </c>
      <c r="D26" s="2">
        <v>41539.654810879627</v>
      </c>
      <c r="E26">
        <v>71.87</v>
      </c>
      <c r="F26">
        <v>35.935000000000002</v>
      </c>
      <c r="G26">
        <v>-135.1</v>
      </c>
      <c r="H26">
        <v>-90.2</v>
      </c>
      <c r="I26">
        <f t="shared" si="0"/>
        <v>9</v>
      </c>
      <c r="J26">
        <v>110.8</v>
      </c>
      <c r="K26">
        <v>-12.06</v>
      </c>
      <c r="L26">
        <v>80</v>
      </c>
      <c r="M26">
        <f t="shared" si="1"/>
        <v>0</v>
      </c>
      <c r="N26" t="s">
        <v>41</v>
      </c>
      <c r="O26">
        <v>27</v>
      </c>
      <c r="P26">
        <v>3500</v>
      </c>
      <c r="Q26">
        <v>13</v>
      </c>
      <c r="R26">
        <v>198</v>
      </c>
      <c r="S26">
        <v>20</v>
      </c>
    </row>
    <row r="27" spans="1:19">
      <c r="A27">
        <v>26</v>
      </c>
      <c r="B27">
        <v>12</v>
      </c>
      <c r="C27">
        <v>980008</v>
      </c>
      <c r="D27" s="2">
        <v>41539.659596527781</v>
      </c>
      <c r="E27">
        <v>71.87</v>
      </c>
      <c r="F27">
        <v>35.935000000000002</v>
      </c>
      <c r="G27">
        <v>-135.1</v>
      </c>
      <c r="H27">
        <v>-90.2</v>
      </c>
      <c r="I27">
        <f t="shared" si="0"/>
        <v>9</v>
      </c>
      <c r="J27">
        <v>111.8</v>
      </c>
      <c r="K27">
        <v>-12.21</v>
      </c>
      <c r="L27">
        <v>80</v>
      </c>
      <c r="M27">
        <f t="shared" si="1"/>
        <v>0</v>
      </c>
      <c r="N27" t="s">
        <v>41</v>
      </c>
      <c r="O27">
        <v>27</v>
      </c>
      <c r="P27">
        <v>3500</v>
      </c>
      <c r="Q27">
        <v>13</v>
      </c>
      <c r="R27">
        <v>187</v>
      </c>
      <c r="S27">
        <v>18</v>
      </c>
    </row>
    <row r="28" spans="1:19">
      <c r="A28">
        <v>27</v>
      </c>
      <c r="B28">
        <v>13</v>
      </c>
      <c r="C28">
        <v>980008</v>
      </c>
      <c r="D28" s="2">
        <v>41539.664481712964</v>
      </c>
      <c r="E28">
        <v>71.87</v>
      </c>
      <c r="F28">
        <v>35.935000000000002</v>
      </c>
      <c r="G28">
        <v>-135.1</v>
      </c>
      <c r="H28">
        <v>-90.2</v>
      </c>
      <c r="I28">
        <f t="shared" si="0"/>
        <v>9</v>
      </c>
      <c r="J28">
        <v>112.8</v>
      </c>
      <c r="K28">
        <v>-12.36</v>
      </c>
      <c r="L28">
        <v>80</v>
      </c>
      <c r="M28">
        <f t="shared" si="1"/>
        <v>0</v>
      </c>
      <c r="N28" t="s">
        <v>41</v>
      </c>
      <c r="O28">
        <v>27</v>
      </c>
      <c r="P28">
        <v>3500</v>
      </c>
      <c r="Q28">
        <v>13</v>
      </c>
      <c r="R28">
        <v>207</v>
      </c>
      <c r="S28">
        <v>18</v>
      </c>
    </row>
    <row r="29" spans="1:19">
      <c r="A29">
        <v>28</v>
      </c>
      <c r="B29">
        <v>14</v>
      </c>
      <c r="C29">
        <v>980008</v>
      </c>
      <c r="D29" s="2">
        <v>41539.671102083332</v>
      </c>
      <c r="E29">
        <v>71.87</v>
      </c>
      <c r="F29">
        <v>35.935000000000002</v>
      </c>
      <c r="G29">
        <v>-135.1</v>
      </c>
      <c r="H29">
        <v>-90.2</v>
      </c>
      <c r="I29">
        <f t="shared" si="0"/>
        <v>9</v>
      </c>
      <c r="J29">
        <v>113.8</v>
      </c>
      <c r="K29">
        <v>-12.41</v>
      </c>
      <c r="L29">
        <v>80</v>
      </c>
      <c r="M29">
        <f t="shared" si="1"/>
        <v>0</v>
      </c>
      <c r="N29" t="s">
        <v>41</v>
      </c>
      <c r="O29">
        <v>27</v>
      </c>
      <c r="P29">
        <v>3500</v>
      </c>
      <c r="Q29">
        <v>13</v>
      </c>
      <c r="R29">
        <v>202</v>
      </c>
      <c r="S29">
        <v>18</v>
      </c>
    </row>
    <row r="30" spans="1:19">
      <c r="A30">
        <v>29</v>
      </c>
      <c r="B30">
        <v>15</v>
      </c>
      <c r="C30">
        <v>980008</v>
      </c>
      <c r="D30" s="2">
        <v>41539.676128009261</v>
      </c>
      <c r="E30">
        <v>71.87</v>
      </c>
      <c r="F30">
        <v>35.935000000000002</v>
      </c>
      <c r="G30">
        <v>-135.1</v>
      </c>
      <c r="H30">
        <v>-90.2</v>
      </c>
      <c r="I30">
        <f t="shared" si="0"/>
        <v>9</v>
      </c>
      <c r="J30">
        <v>114.8</v>
      </c>
      <c r="K30">
        <v>-12.34</v>
      </c>
      <c r="L30">
        <v>80</v>
      </c>
      <c r="M30">
        <f t="shared" si="1"/>
        <v>0</v>
      </c>
      <c r="N30" t="s">
        <v>41</v>
      </c>
      <c r="O30">
        <v>27</v>
      </c>
      <c r="P30">
        <v>3500</v>
      </c>
      <c r="Q30">
        <v>13</v>
      </c>
      <c r="R30">
        <v>182</v>
      </c>
      <c r="S30">
        <v>18</v>
      </c>
    </row>
    <row r="31" spans="1:19">
      <c r="A31">
        <v>30</v>
      </c>
      <c r="B31">
        <v>16</v>
      </c>
      <c r="C31">
        <v>980008</v>
      </c>
      <c r="D31" s="2">
        <v>41539.681339583331</v>
      </c>
      <c r="E31">
        <v>71.87</v>
      </c>
      <c r="F31">
        <v>35.935000000000002</v>
      </c>
      <c r="G31">
        <v>-135.1</v>
      </c>
      <c r="H31">
        <v>-90.2</v>
      </c>
      <c r="I31">
        <f t="shared" si="0"/>
        <v>9</v>
      </c>
      <c r="J31">
        <v>115.8</v>
      </c>
      <c r="K31">
        <v>-12.43</v>
      </c>
      <c r="L31">
        <v>80</v>
      </c>
      <c r="M31">
        <f t="shared" si="1"/>
        <v>0</v>
      </c>
      <c r="N31" t="s">
        <v>41</v>
      </c>
      <c r="O31">
        <v>27</v>
      </c>
      <c r="P31">
        <v>3500</v>
      </c>
      <c r="Q31">
        <v>13</v>
      </c>
      <c r="R31">
        <v>139</v>
      </c>
      <c r="S31">
        <v>18</v>
      </c>
    </row>
    <row r="32" spans="1:19">
      <c r="A32">
        <v>31</v>
      </c>
      <c r="B32">
        <v>17</v>
      </c>
      <c r="C32">
        <v>980008</v>
      </c>
      <c r="D32" s="2">
        <v>41539.686373032404</v>
      </c>
      <c r="E32">
        <v>71.87</v>
      </c>
      <c r="F32">
        <v>35.935000000000002</v>
      </c>
      <c r="G32">
        <v>-135.1</v>
      </c>
      <c r="H32">
        <v>-90.2</v>
      </c>
      <c r="I32">
        <f t="shared" si="0"/>
        <v>9</v>
      </c>
      <c r="J32">
        <v>116.8</v>
      </c>
      <c r="K32">
        <v>-12.37</v>
      </c>
      <c r="L32">
        <v>80</v>
      </c>
      <c r="M32">
        <f t="shared" si="1"/>
        <v>0</v>
      </c>
      <c r="N32" t="s">
        <v>41</v>
      </c>
      <c r="O32">
        <v>27</v>
      </c>
      <c r="P32">
        <v>3500</v>
      </c>
      <c r="Q32">
        <v>13</v>
      </c>
      <c r="R32">
        <v>121</v>
      </c>
      <c r="S32">
        <v>18</v>
      </c>
    </row>
    <row r="33" spans="1:19">
      <c r="A33">
        <v>32</v>
      </c>
      <c r="B33">
        <v>18</v>
      </c>
      <c r="C33">
        <v>980008</v>
      </c>
      <c r="D33" s="2">
        <v>41539.691243865738</v>
      </c>
      <c r="E33">
        <v>71.87</v>
      </c>
      <c r="F33">
        <v>35.935000000000002</v>
      </c>
      <c r="G33">
        <v>-135.1</v>
      </c>
      <c r="H33">
        <v>-90.2</v>
      </c>
      <c r="I33">
        <f t="shared" si="0"/>
        <v>9</v>
      </c>
      <c r="J33">
        <v>117.8</v>
      </c>
      <c r="K33">
        <v>-12.23</v>
      </c>
      <c r="L33">
        <v>80</v>
      </c>
      <c r="M33">
        <f t="shared" si="1"/>
        <v>0</v>
      </c>
      <c r="N33" t="s">
        <v>41</v>
      </c>
      <c r="O33">
        <v>27</v>
      </c>
      <c r="P33">
        <v>3500</v>
      </c>
      <c r="Q33">
        <v>13</v>
      </c>
      <c r="R33">
        <v>178</v>
      </c>
      <c r="S33">
        <v>20</v>
      </c>
    </row>
    <row r="34" spans="1:19">
      <c r="A34">
        <v>33</v>
      </c>
      <c r="B34">
        <v>19</v>
      </c>
      <c r="C34">
        <v>980008</v>
      </c>
      <c r="D34" s="2">
        <v>41539.696171759257</v>
      </c>
      <c r="E34">
        <v>71.87</v>
      </c>
      <c r="F34">
        <v>35.935000000000002</v>
      </c>
      <c r="G34">
        <v>-135.1</v>
      </c>
      <c r="H34">
        <v>-90.2</v>
      </c>
      <c r="I34">
        <f t="shared" si="0"/>
        <v>9</v>
      </c>
      <c r="J34">
        <v>118.8</v>
      </c>
      <c r="K34">
        <v>-12.34</v>
      </c>
      <c r="L34">
        <v>80</v>
      </c>
      <c r="M34">
        <f t="shared" si="1"/>
        <v>0</v>
      </c>
      <c r="N34" t="s">
        <v>41</v>
      </c>
      <c r="O34">
        <v>27</v>
      </c>
      <c r="P34">
        <v>3500</v>
      </c>
      <c r="Q34">
        <v>13</v>
      </c>
      <c r="R34">
        <v>170</v>
      </c>
      <c r="S34">
        <v>17</v>
      </c>
    </row>
    <row r="35" spans="1:19">
      <c r="A35">
        <v>34</v>
      </c>
      <c r="B35">
        <v>20</v>
      </c>
      <c r="C35">
        <v>980008</v>
      </c>
      <c r="D35" s="2">
        <v>41539.700934259257</v>
      </c>
      <c r="E35">
        <v>71.87</v>
      </c>
      <c r="F35">
        <v>35.935000000000002</v>
      </c>
      <c r="G35">
        <v>-135.1</v>
      </c>
      <c r="H35">
        <v>-90.2</v>
      </c>
      <c r="I35">
        <f t="shared" si="0"/>
        <v>9</v>
      </c>
      <c r="J35">
        <v>119.8</v>
      </c>
      <c r="K35">
        <v>-12.17</v>
      </c>
      <c r="L35">
        <v>80</v>
      </c>
      <c r="M35">
        <f t="shared" si="1"/>
        <v>0</v>
      </c>
      <c r="N35" t="s">
        <v>41</v>
      </c>
      <c r="O35">
        <v>27</v>
      </c>
      <c r="P35">
        <v>3500</v>
      </c>
      <c r="Q35">
        <v>13</v>
      </c>
      <c r="R35">
        <v>188</v>
      </c>
      <c r="S35">
        <v>22</v>
      </c>
    </row>
    <row r="36" spans="1:19">
      <c r="A36">
        <v>35</v>
      </c>
      <c r="B36">
        <v>21</v>
      </c>
      <c r="C36">
        <v>980008</v>
      </c>
      <c r="D36" s="2">
        <v>41539.705863657407</v>
      </c>
      <c r="E36">
        <v>71.87</v>
      </c>
      <c r="F36">
        <v>35.935000000000002</v>
      </c>
      <c r="G36">
        <v>-135.1</v>
      </c>
      <c r="H36">
        <v>-90.2</v>
      </c>
      <c r="I36">
        <f t="shared" si="0"/>
        <v>9</v>
      </c>
      <c r="J36">
        <v>120.8</v>
      </c>
      <c r="K36">
        <v>-12.3</v>
      </c>
      <c r="L36">
        <v>80</v>
      </c>
      <c r="M36">
        <f t="shared" si="1"/>
        <v>0</v>
      </c>
      <c r="N36" t="s">
        <v>41</v>
      </c>
      <c r="O36">
        <v>23</v>
      </c>
      <c r="P36">
        <v>3000</v>
      </c>
      <c r="Q36">
        <v>11</v>
      </c>
      <c r="R36">
        <v>160</v>
      </c>
      <c r="S36">
        <v>20</v>
      </c>
    </row>
    <row r="37" spans="1:19">
      <c r="A37">
        <v>36</v>
      </c>
      <c r="B37">
        <v>22</v>
      </c>
      <c r="C37">
        <v>980008</v>
      </c>
      <c r="D37" s="2">
        <v>41539.709390856478</v>
      </c>
      <c r="E37">
        <v>71.87</v>
      </c>
      <c r="F37">
        <v>35.935000000000002</v>
      </c>
      <c r="G37">
        <v>-135.1</v>
      </c>
      <c r="H37">
        <v>-90.2</v>
      </c>
      <c r="I37">
        <f t="shared" si="0"/>
        <v>9</v>
      </c>
      <c r="J37">
        <v>121.8</v>
      </c>
      <c r="K37">
        <v>-12.3</v>
      </c>
      <c r="L37">
        <v>80</v>
      </c>
      <c r="M37">
        <f t="shared" si="1"/>
        <v>0</v>
      </c>
      <c r="N37" t="s">
        <v>41</v>
      </c>
      <c r="O37">
        <v>23</v>
      </c>
      <c r="P37">
        <v>3000</v>
      </c>
      <c r="Q37">
        <v>11</v>
      </c>
      <c r="R37">
        <v>159</v>
      </c>
      <c r="S37">
        <v>22</v>
      </c>
    </row>
    <row r="38" spans="1:19">
      <c r="A38">
        <v>37</v>
      </c>
      <c r="B38">
        <v>23</v>
      </c>
      <c r="C38">
        <v>980008</v>
      </c>
      <c r="D38" s="2">
        <v>41539.712932986113</v>
      </c>
      <c r="E38">
        <v>71.87</v>
      </c>
      <c r="F38">
        <v>35.935000000000002</v>
      </c>
      <c r="G38">
        <v>-135.1</v>
      </c>
      <c r="H38">
        <v>-90.2</v>
      </c>
      <c r="I38">
        <f t="shared" si="0"/>
        <v>9</v>
      </c>
      <c r="J38">
        <v>122.8</v>
      </c>
      <c r="K38">
        <v>-12.25</v>
      </c>
      <c r="L38">
        <v>80</v>
      </c>
      <c r="M38">
        <f t="shared" si="1"/>
        <v>0</v>
      </c>
      <c r="N38" t="s">
        <v>41</v>
      </c>
      <c r="O38">
        <v>23</v>
      </c>
      <c r="P38">
        <v>3000</v>
      </c>
      <c r="Q38">
        <v>11</v>
      </c>
      <c r="R38">
        <v>162</v>
      </c>
      <c r="S38">
        <v>12</v>
      </c>
    </row>
    <row r="39" spans="1:19">
      <c r="A39">
        <v>38</v>
      </c>
      <c r="B39">
        <v>24</v>
      </c>
      <c r="C39">
        <v>980008</v>
      </c>
      <c r="D39" s="2">
        <v>41539.716485532408</v>
      </c>
      <c r="E39">
        <v>71.87</v>
      </c>
      <c r="F39">
        <v>35.935000000000002</v>
      </c>
      <c r="G39">
        <v>-135.1</v>
      </c>
      <c r="H39">
        <v>-90.2</v>
      </c>
      <c r="I39">
        <f t="shared" si="0"/>
        <v>9</v>
      </c>
      <c r="J39">
        <v>123.8</v>
      </c>
      <c r="K39">
        <v>-12</v>
      </c>
      <c r="L39">
        <v>80</v>
      </c>
      <c r="M39">
        <f t="shared" si="1"/>
        <v>0</v>
      </c>
      <c r="N39" t="s">
        <v>41</v>
      </c>
      <c r="O39">
        <v>23</v>
      </c>
      <c r="P39">
        <v>3000</v>
      </c>
      <c r="Q39">
        <v>11</v>
      </c>
      <c r="R39">
        <v>159</v>
      </c>
      <c r="S39">
        <v>18</v>
      </c>
    </row>
    <row r="40" spans="1:19">
      <c r="A40">
        <v>39</v>
      </c>
      <c r="B40">
        <v>25</v>
      </c>
      <c r="C40">
        <v>980008</v>
      </c>
      <c r="D40" s="2">
        <v>41539.720052662036</v>
      </c>
      <c r="E40">
        <v>71.87</v>
      </c>
      <c r="F40">
        <v>35.935000000000002</v>
      </c>
      <c r="G40">
        <v>-135.1</v>
      </c>
      <c r="H40">
        <v>-90.2</v>
      </c>
      <c r="I40">
        <f t="shared" si="0"/>
        <v>9</v>
      </c>
      <c r="J40">
        <v>124.8</v>
      </c>
      <c r="K40">
        <v>-11.9</v>
      </c>
      <c r="L40">
        <v>80</v>
      </c>
      <c r="M40">
        <f t="shared" si="1"/>
        <v>0</v>
      </c>
      <c r="N40" t="s">
        <v>41</v>
      </c>
      <c r="O40">
        <v>23</v>
      </c>
      <c r="P40">
        <v>3000</v>
      </c>
      <c r="Q40">
        <v>11</v>
      </c>
      <c r="R40">
        <v>140</v>
      </c>
      <c r="S40">
        <v>17</v>
      </c>
    </row>
    <row r="41" spans="1:19">
      <c r="A41">
        <v>40</v>
      </c>
      <c r="B41">
        <v>26</v>
      </c>
      <c r="C41">
        <v>980008</v>
      </c>
      <c r="D41" s="2">
        <v>41539.723667129627</v>
      </c>
      <c r="E41">
        <v>71.87</v>
      </c>
      <c r="F41">
        <v>35.935000000000002</v>
      </c>
      <c r="G41">
        <v>-135.1</v>
      </c>
      <c r="H41">
        <v>-90.2</v>
      </c>
      <c r="I41">
        <f t="shared" si="0"/>
        <v>9</v>
      </c>
      <c r="J41">
        <v>125.8</v>
      </c>
      <c r="K41">
        <v>-11.8</v>
      </c>
      <c r="L41">
        <v>80</v>
      </c>
      <c r="M41">
        <f t="shared" si="1"/>
        <v>0</v>
      </c>
      <c r="N41" t="s">
        <v>41</v>
      </c>
      <c r="O41">
        <v>23</v>
      </c>
      <c r="P41">
        <v>3000</v>
      </c>
      <c r="Q41">
        <v>11</v>
      </c>
      <c r="R41">
        <v>221</v>
      </c>
      <c r="S41">
        <v>16</v>
      </c>
    </row>
    <row r="42" spans="1:19">
      <c r="A42">
        <v>41</v>
      </c>
      <c r="B42">
        <v>27</v>
      </c>
      <c r="C42">
        <v>980008</v>
      </c>
      <c r="D42" s="2">
        <v>41539.727244791669</v>
      </c>
      <c r="E42">
        <v>71.87</v>
      </c>
      <c r="F42">
        <v>35.935000000000002</v>
      </c>
      <c r="G42">
        <v>-135.1</v>
      </c>
      <c r="H42">
        <v>-90.2</v>
      </c>
      <c r="I42">
        <f t="shared" si="0"/>
        <v>9</v>
      </c>
      <c r="J42">
        <v>126.8</v>
      </c>
      <c r="K42">
        <v>-11.7</v>
      </c>
      <c r="L42">
        <v>80</v>
      </c>
      <c r="M42">
        <f t="shared" si="1"/>
        <v>0</v>
      </c>
      <c r="N42" t="s">
        <v>41</v>
      </c>
      <c r="O42">
        <v>23</v>
      </c>
      <c r="P42">
        <v>3000</v>
      </c>
      <c r="Q42">
        <v>11</v>
      </c>
      <c r="R42">
        <v>219</v>
      </c>
      <c r="S42">
        <v>18</v>
      </c>
    </row>
    <row r="43" spans="1:19">
      <c r="A43">
        <v>42</v>
      </c>
      <c r="B43">
        <v>28</v>
      </c>
      <c r="C43">
        <v>980008</v>
      </c>
      <c r="D43" s="2">
        <v>41539.731139930554</v>
      </c>
      <c r="E43">
        <v>71.87</v>
      </c>
      <c r="F43">
        <v>35.935000000000002</v>
      </c>
      <c r="G43">
        <v>-135.1</v>
      </c>
      <c r="H43">
        <v>-90.2</v>
      </c>
      <c r="I43">
        <f t="shared" si="0"/>
        <v>9</v>
      </c>
      <c r="J43">
        <v>127.8</v>
      </c>
      <c r="K43">
        <v>-11.7</v>
      </c>
      <c r="L43">
        <v>80</v>
      </c>
      <c r="M43">
        <f t="shared" si="1"/>
        <v>0</v>
      </c>
      <c r="N43" t="s">
        <v>41</v>
      </c>
      <c r="O43">
        <v>23</v>
      </c>
      <c r="P43">
        <v>3000</v>
      </c>
      <c r="Q43">
        <v>11</v>
      </c>
      <c r="R43">
        <v>226</v>
      </c>
      <c r="S43">
        <v>15</v>
      </c>
    </row>
    <row r="44" spans="1:19">
      <c r="A44">
        <v>43</v>
      </c>
      <c r="B44">
        <v>29</v>
      </c>
      <c r="C44">
        <v>980008</v>
      </c>
      <c r="D44" s="2">
        <v>41539.735218402777</v>
      </c>
      <c r="E44">
        <v>71.87</v>
      </c>
      <c r="F44">
        <v>35.935000000000002</v>
      </c>
      <c r="G44">
        <v>-135.1</v>
      </c>
      <c r="H44">
        <v>-90.2</v>
      </c>
      <c r="I44">
        <f t="shared" si="0"/>
        <v>9</v>
      </c>
      <c r="J44">
        <v>128.80000000000001</v>
      </c>
      <c r="K44">
        <v>-11.8</v>
      </c>
      <c r="L44">
        <v>80</v>
      </c>
      <c r="M44">
        <f t="shared" si="1"/>
        <v>0</v>
      </c>
      <c r="N44" t="s">
        <v>41</v>
      </c>
      <c r="O44">
        <v>23</v>
      </c>
      <c r="P44">
        <v>3000</v>
      </c>
      <c r="Q44">
        <v>11</v>
      </c>
      <c r="R44">
        <v>208</v>
      </c>
      <c r="S44">
        <v>18</v>
      </c>
    </row>
    <row r="45" spans="1:19">
      <c r="A45">
        <v>44</v>
      </c>
      <c r="B45">
        <v>30</v>
      </c>
      <c r="C45">
        <v>980008</v>
      </c>
      <c r="D45" s="2">
        <v>41539.739080555555</v>
      </c>
      <c r="E45">
        <v>71.87</v>
      </c>
      <c r="F45">
        <v>35.935000000000002</v>
      </c>
      <c r="G45">
        <v>-135.1</v>
      </c>
      <c r="H45">
        <v>-90.2</v>
      </c>
      <c r="I45">
        <f t="shared" si="0"/>
        <v>9</v>
      </c>
      <c r="J45">
        <v>129.80000000000001</v>
      </c>
      <c r="K45">
        <v>-11.8</v>
      </c>
      <c r="L45">
        <v>80</v>
      </c>
      <c r="M45">
        <f t="shared" si="1"/>
        <v>0</v>
      </c>
      <c r="N45" t="s">
        <v>41</v>
      </c>
      <c r="O45">
        <v>23</v>
      </c>
      <c r="P45">
        <v>3000</v>
      </c>
      <c r="Q45">
        <v>11</v>
      </c>
      <c r="R45">
        <v>221</v>
      </c>
      <c r="S45">
        <v>28</v>
      </c>
    </row>
    <row r="46" spans="1:19">
      <c r="A46">
        <v>45</v>
      </c>
      <c r="B46">
        <v>31</v>
      </c>
      <c r="C46">
        <v>980008</v>
      </c>
      <c r="D46" s="2">
        <v>41539.742667361112</v>
      </c>
      <c r="E46">
        <v>71.87</v>
      </c>
      <c r="F46">
        <v>35.935000000000002</v>
      </c>
      <c r="G46">
        <v>-135.1</v>
      </c>
      <c r="H46">
        <v>-90.2</v>
      </c>
      <c r="I46">
        <f t="shared" si="0"/>
        <v>9</v>
      </c>
      <c r="J46">
        <v>130.80000000000001</v>
      </c>
      <c r="K46">
        <v>-11.8</v>
      </c>
      <c r="L46">
        <v>80</v>
      </c>
      <c r="M46">
        <f t="shared" si="1"/>
        <v>0</v>
      </c>
      <c r="N46" t="s">
        <v>41</v>
      </c>
      <c r="O46">
        <v>23</v>
      </c>
      <c r="P46">
        <v>3000</v>
      </c>
      <c r="Q46">
        <v>11</v>
      </c>
      <c r="R46">
        <v>224</v>
      </c>
      <c r="S46">
        <v>20</v>
      </c>
    </row>
    <row r="47" spans="1:19">
      <c r="A47">
        <v>46</v>
      </c>
      <c r="B47">
        <v>32</v>
      </c>
      <c r="C47">
        <v>980008</v>
      </c>
      <c r="D47" s="2">
        <v>41539.746259837964</v>
      </c>
      <c r="E47">
        <v>71.87</v>
      </c>
      <c r="F47">
        <v>35.935000000000002</v>
      </c>
      <c r="G47">
        <v>-135.1</v>
      </c>
      <c r="H47">
        <v>-90.2</v>
      </c>
      <c r="I47">
        <f t="shared" si="0"/>
        <v>9</v>
      </c>
      <c r="J47">
        <v>131.80000000000001</v>
      </c>
      <c r="K47">
        <v>-11.84</v>
      </c>
      <c r="L47">
        <v>80</v>
      </c>
      <c r="M47">
        <f t="shared" si="1"/>
        <v>0</v>
      </c>
      <c r="N47" t="s">
        <v>41</v>
      </c>
      <c r="O47">
        <v>23</v>
      </c>
      <c r="P47">
        <v>3000</v>
      </c>
      <c r="Q47">
        <v>11</v>
      </c>
      <c r="R47">
        <v>231</v>
      </c>
      <c r="S47">
        <v>17</v>
      </c>
    </row>
    <row r="48" spans="1:19">
      <c r="A48">
        <v>47</v>
      </c>
      <c r="B48">
        <v>33</v>
      </c>
      <c r="C48">
        <v>980008</v>
      </c>
      <c r="D48" s="2">
        <v>41539.749853125002</v>
      </c>
      <c r="E48">
        <v>71.87</v>
      </c>
      <c r="F48">
        <v>35.935000000000002</v>
      </c>
      <c r="G48">
        <v>-135.1</v>
      </c>
      <c r="H48">
        <v>-90.2</v>
      </c>
      <c r="I48">
        <f t="shared" si="0"/>
        <v>9</v>
      </c>
      <c r="J48">
        <v>132.80000000000001</v>
      </c>
      <c r="K48">
        <v>-11.9</v>
      </c>
      <c r="L48">
        <v>80</v>
      </c>
      <c r="M48">
        <f t="shared" si="1"/>
        <v>0</v>
      </c>
      <c r="N48" t="s">
        <v>41</v>
      </c>
      <c r="O48">
        <v>23</v>
      </c>
      <c r="P48">
        <v>3000</v>
      </c>
      <c r="Q48">
        <v>11</v>
      </c>
      <c r="R48">
        <v>226</v>
      </c>
      <c r="S48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2005"/>
  <sheetViews>
    <sheetView topLeftCell="A1813" zoomScale="85" zoomScaleNormal="85" workbookViewId="0">
      <selection activeCell="F1820" sqref="F1820:L1845"/>
    </sheetView>
  </sheetViews>
  <sheetFormatPr defaultRowHeight="15"/>
  <sheetData>
    <row r="1" spans="1:12">
      <c r="A1" t="s">
        <v>60</v>
      </c>
      <c r="B1">
        <v>4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</row>
    <row r="15" spans="1:12">
      <c r="A15" t="s">
        <v>11</v>
      </c>
      <c r="H15" t="s">
        <v>62</v>
      </c>
      <c r="I15" t="s">
        <v>63</v>
      </c>
      <c r="J15" t="s">
        <v>64</v>
      </c>
      <c r="K15" t="s">
        <v>65</v>
      </c>
      <c r="L15" t="s">
        <v>23</v>
      </c>
    </row>
    <row r="16" spans="1:12">
      <c r="A16" t="s">
        <v>0</v>
      </c>
      <c r="H16">
        <v>-12.410053232406153</v>
      </c>
      <c r="I16">
        <v>187.50499941501607</v>
      </c>
      <c r="J16">
        <v>0.119634012853216</v>
      </c>
      <c r="K16">
        <v>26.296185843204356</v>
      </c>
      <c r="L16">
        <v>90.2</v>
      </c>
    </row>
    <row r="17" spans="1:21">
      <c r="A17" t="s">
        <v>44</v>
      </c>
      <c r="B17" t="s">
        <v>37</v>
      </c>
      <c r="C17" t="s">
        <v>26</v>
      </c>
      <c r="D17" t="s">
        <v>43</v>
      </c>
      <c r="E17" t="s">
        <v>42</v>
      </c>
      <c r="F17" t="s">
        <v>66</v>
      </c>
      <c r="G17" t="s">
        <v>67</v>
      </c>
      <c r="H17" t="s">
        <v>68</v>
      </c>
    </row>
    <row r="18" spans="1:21">
      <c r="A18">
        <v>1</v>
      </c>
      <c r="B18">
        <v>-11.395</v>
      </c>
      <c r="C18">
        <v>13</v>
      </c>
      <c r="D18">
        <v>3500</v>
      </c>
      <c r="E18">
        <v>205</v>
      </c>
      <c r="F18">
        <f>[1]!WallScanTrans(B18,I16,H16,J16,L16)+K16</f>
        <v>213.80118525822041</v>
      </c>
      <c r="G18">
        <f>(F18-E18)^2/E18</f>
        <v>0.37785786316837239</v>
      </c>
      <c r="H18">
        <f>SUM(G18:G52)/(COUNT(G18:G52)-5)</f>
        <v>1.6285568982280312</v>
      </c>
    </row>
    <row r="19" spans="1:21">
      <c r="A19">
        <v>2</v>
      </c>
      <c r="B19">
        <v>-11.48</v>
      </c>
      <c r="C19">
        <v>13</v>
      </c>
      <c r="D19">
        <v>3500</v>
      </c>
      <c r="E19">
        <v>196</v>
      </c>
      <c r="F19">
        <f>[1]!WallScanTrans(B19,I16,H16,J16,L16)+K16</f>
        <v>213.80118525822041</v>
      </c>
      <c r="G19">
        <f t="shared" ref="G19:G44" si="0">(F19-E19)^2/E19</f>
        <v>1.6167459010075704</v>
      </c>
      <c r="T19" t="s">
        <v>163</v>
      </c>
      <c r="U19">
        <v>23</v>
      </c>
    </row>
    <row r="20" spans="1:21">
      <c r="A20">
        <v>3</v>
      </c>
      <c r="B20">
        <v>-11.545</v>
      </c>
      <c r="C20">
        <v>13</v>
      </c>
      <c r="D20">
        <v>3500</v>
      </c>
      <c r="E20">
        <v>205</v>
      </c>
      <c r="F20">
        <f>[1]!WallScanTrans(B20,I16,H16,J16,L16)+K16</f>
        <v>213.80118525822041</v>
      </c>
      <c r="G20">
        <f t="shared" si="0"/>
        <v>0.37785786316837239</v>
      </c>
      <c r="T20" t="s">
        <v>164</v>
      </c>
      <c r="U20" t="s">
        <v>165</v>
      </c>
    </row>
    <row r="21" spans="1:21">
      <c r="A21">
        <v>4</v>
      </c>
      <c r="B21">
        <v>-11.62</v>
      </c>
      <c r="C21">
        <v>14</v>
      </c>
      <c r="D21">
        <v>3500</v>
      </c>
      <c r="E21">
        <v>185</v>
      </c>
      <c r="F21">
        <f>[1]!WallScanTrans(B21,I16,H16,J16,L16)+K16</f>
        <v>213.80118525822041</v>
      </c>
      <c r="G21">
        <f t="shared" si="0"/>
        <v>4.4838284988017998</v>
      </c>
      <c r="T21">
        <v>-11.7</v>
      </c>
      <c r="U21">
        <f>T21-22*0.055</f>
        <v>-12.91</v>
      </c>
    </row>
    <row r="22" spans="1:21">
      <c r="A22">
        <v>5</v>
      </c>
      <c r="B22">
        <v>-11.69</v>
      </c>
      <c r="C22">
        <v>13</v>
      </c>
      <c r="D22">
        <v>3500</v>
      </c>
      <c r="E22">
        <v>202</v>
      </c>
      <c r="F22">
        <f>[1]!WallScanTrans(B22,I16,H16,J16,L16)+K16</f>
        <v>213.80118525822041</v>
      </c>
      <c r="G22">
        <f t="shared" si="0"/>
        <v>0.68944541336058818</v>
      </c>
    </row>
    <row r="23" spans="1:21">
      <c r="A23">
        <v>6</v>
      </c>
      <c r="B23">
        <v>-11.765000000000001</v>
      </c>
      <c r="C23">
        <v>13</v>
      </c>
      <c r="D23">
        <v>3500</v>
      </c>
      <c r="E23">
        <v>198</v>
      </c>
      <c r="F23">
        <f>[1]!WallScanTrans(B23,I16,H16,J16,L16)+K16</f>
        <v>213.80118525822041</v>
      </c>
      <c r="G23">
        <f t="shared" si="0"/>
        <v>1.2609972503262734</v>
      </c>
    </row>
    <row r="24" spans="1:21">
      <c r="A24">
        <v>7</v>
      </c>
      <c r="B24">
        <v>-11.83</v>
      </c>
      <c r="C24">
        <v>13</v>
      </c>
      <c r="D24">
        <v>3500</v>
      </c>
      <c r="E24">
        <v>215</v>
      </c>
      <c r="F24">
        <f>[1]!WallScanTrans(B24,I16,H16,J16,L16)+K16</f>
        <v>213.80118525822041</v>
      </c>
      <c r="G24">
        <f t="shared" si="0"/>
        <v>6.6844501632932788E-3</v>
      </c>
    </row>
    <row r="25" spans="1:21">
      <c r="A25">
        <v>8</v>
      </c>
      <c r="B25">
        <v>-11.895</v>
      </c>
      <c r="C25">
        <v>13</v>
      </c>
      <c r="D25">
        <v>3500</v>
      </c>
      <c r="E25">
        <v>236</v>
      </c>
      <c r="F25">
        <f>[1]!WallScanTrans(B25,I16,H16,J16,L16)+K16</f>
        <v>213.80118525822041</v>
      </c>
      <c r="G25">
        <f t="shared" si="0"/>
        <v>2.0880821014400452</v>
      </c>
    </row>
    <row r="26" spans="1:21">
      <c r="A26">
        <v>9</v>
      </c>
      <c r="B26">
        <v>-11.975</v>
      </c>
      <c r="C26">
        <v>13</v>
      </c>
      <c r="D26">
        <v>3500</v>
      </c>
      <c r="E26">
        <v>215</v>
      </c>
      <c r="F26">
        <f>[1]!WallScanTrans(B26,I16,H16,J16,L16)+K16</f>
        <v>213.80118525822041</v>
      </c>
      <c r="G26">
        <f t="shared" si="0"/>
        <v>6.6844501632932788E-3</v>
      </c>
    </row>
    <row r="27" spans="1:21">
      <c r="A27">
        <v>10</v>
      </c>
      <c r="B27">
        <v>-12.04</v>
      </c>
      <c r="C27">
        <v>13</v>
      </c>
      <c r="D27">
        <v>3500</v>
      </c>
      <c r="E27">
        <v>241</v>
      </c>
      <c r="F27">
        <f>[1]!WallScanTrans(B27,I16,H16,J16,L16)+K16</f>
        <v>213.80118525822041</v>
      </c>
      <c r="G27">
        <f t="shared" si="0"/>
        <v>3.0696079807371226</v>
      </c>
    </row>
    <row r="28" spans="1:21">
      <c r="A28">
        <v>11</v>
      </c>
      <c r="B28">
        <v>-12.11</v>
      </c>
      <c r="C28">
        <v>13</v>
      </c>
      <c r="D28">
        <v>3500</v>
      </c>
      <c r="E28">
        <v>242</v>
      </c>
      <c r="F28">
        <f>[1]!WallScanTrans(B28,I16,H16,J16,L16)+K16</f>
        <v>213.80118525822041</v>
      </c>
      <c r="G28">
        <f t="shared" si="0"/>
        <v>3.2858394745504369</v>
      </c>
    </row>
    <row r="29" spans="1:21">
      <c r="A29">
        <v>12</v>
      </c>
      <c r="B29">
        <v>-12.175000000000001</v>
      </c>
      <c r="C29">
        <v>13</v>
      </c>
      <c r="D29">
        <v>3500</v>
      </c>
      <c r="E29">
        <v>224</v>
      </c>
      <c r="F29">
        <f>[1]!WallScanTrans(B29,I16,H16,J16,L16)+K16</f>
        <v>213.80118525822041</v>
      </c>
      <c r="G29">
        <f t="shared" si="0"/>
        <v>0.46435634882652055</v>
      </c>
    </row>
    <row r="30" spans="1:21">
      <c r="A30">
        <v>13</v>
      </c>
      <c r="B30">
        <v>-12.244999999999999</v>
      </c>
      <c r="C30">
        <v>13</v>
      </c>
      <c r="D30">
        <v>3500</v>
      </c>
      <c r="E30">
        <v>231</v>
      </c>
      <c r="F30">
        <f>[1]!WallScanTrans(B30,I16,H16,J16,L16)+K16</f>
        <v>213.75271384039786</v>
      </c>
      <c r="G30">
        <f t="shared" si="0"/>
        <v>1.2877440687065089</v>
      </c>
    </row>
    <row r="31" spans="1:21">
      <c r="A31">
        <v>14</v>
      </c>
      <c r="B31">
        <v>-12.315</v>
      </c>
      <c r="C31">
        <v>13</v>
      </c>
      <c r="D31">
        <v>3500</v>
      </c>
      <c r="E31">
        <v>206</v>
      </c>
      <c r="F31">
        <f>[1]!WallScanTrans(B31,I16,H16,J16,L16)+K16</f>
        <v>195.88095106426942</v>
      </c>
      <c r="G31">
        <f t="shared" si="0"/>
        <v>0.4970638415714082</v>
      </c>
    </row>
    <row r="32" spans="1:21">
      <c r="A32">
        <v>15</v>
      </c>
      <c r="B32">
        <v>-12.39</v>
      </c>
      <c r="C32">
        <v>13</v>
      </c>
      <c r="D32">
        <v>3500</v>
      </c>
      <c r="E32">
        <v>130</v>
      </c>
      <c r="F32">
        <f>[1]!WallScanTrans(B32,I16,H16,J16,L16)+K16</f>
        <v>140.99003584208492</v>
      </c>
      <c r="G32">
        <f t="shared" si="0"/>
        <v>0.92908375238700946</v>
      </c>
    </row>
    <row r="33" spans="1:31">
      <c r="A33">
        <v>16</v>
      </c>
      <c r="B33">
        <v>-12.455</v>
      </c>
      <c r="C33">
        <v>14</v>
      </c>
      <c r="D33">
        <v>3500</v>
      </c>
      <c r="E33">
        <v>85</v>
      </c>
      <c r="F33">
        <f>[1]!WallScanTrans(B33,I16,H16,J16,L16)+K16</f>
        <v>76.788723408145842</v>
      </c>
      <c r="G33">
        <f t="shared" si="0"/>
        <v>0.79323603844625934</v>
      </c>
    </row>
    <row r="34" spans="1:31">
      <c r="A34">
        <v>17</v>
      </c>
      <c r="B34">
        <v>-12.53</v>
      </c>
      <c r="C34">
        <v>14</v>
      </c>
      <c r="D34">
        <v>3500</v>
      </c>
      <c r="E34">
        <v>32</v>
      </c>
      <c r="F34">
        <f>[1]!WallScanTrans(B34,I16,H16,J16,L16)+K16</f>
        <v>34.17035466965649</v>
      </c>
      <c r="G34">
        <f t="shared" si="0"/>
        <v>0.14720123100311661</v>
      </c>
    </row>
    <row r="35" spans="1:31">
      <c r="A35">
        <v>18</v>
      </c>
      <c r="B35">
        <v>-12.6</v>
      </c>
      <c r="C35">
        <v>13</v>
      </c>
      <c r="D35">
        <v>3500</v>
      </c>
      <c r="E35">
        <v>18</v>
      </c>
      <c r="F35">
        <f>[1]!WallScanTrans(B35,I16,H16,J16,L16)+K16</f>
        <v>26.296185843204356</v>
      </c>
      <c r="G35">
        <f t="shared" si="0"/>
        <v>3.823705530276909</v>
      </c>
    </row>
    <row r="36" spans="1:31">
      <c r="A36">
        <v>19</v>
      </c>
      <c r="B36">
        <v>-12.664999999999999</v>
      </c>
      <c r="C36">
        <v>13</v>
      </c>
      <c r="D36">
        <v>3500</v>
      </c>
      <c r="E36">
        <v>29</v>
      </c>
      <c r="F36">
        <f>[1]!WallScanTrans(B36,I16,H16,J16,L16)+K16</f>
        <v>26.296185843204356</v>
      </c>
      <c r="G36">
        <f t="shared" si="0"/>
        <v>0.25209003429270832</v>
      </c>
      <c r="AE36">
        <f>150/363</f>
        <v>0.41322314049586778</v>
      </c>
    </row>
    <row r="37" spans="1:31">
      <c r="A37">
        <v>20</v>
      </c>
      <c r="B37">
        <v>-12.734999999999999</v>
      </c>
      <c r="C37">
        <v>13</v>
      </c>
      <c r="D37">
        <v>3500</v>
      </c>
      <c r="E37">
        <v>39</v>
      </c>
      <c r="F37">
        <f>[1]!WallScanTrans(B37,I16,H16,J16,L16)+K16</f>
        <v>26.296185843204356</v>
      </c>
      <c r="G37">
        <f t="shared" si="0"/>
        <v>4.1381254905231133</v>
      </c>
      <c r="AE37">
        <f>AE36*211</f>
        <v>87.190082644628106</v>
      </c>
    </row>
    <row r="38" spans="1:31">
      <c r="A38">
        <v>21</v>
      </c>
      <c r="B38">
        <v>-12.81</v>
      </c>
      <c r="C38">
        <v>13</v>
      </c>
      <c r="D38">
        <v>3500</v>
      </c>
      <c r="E38">
        <v>33</v>
      </c>
      <c r="F38">
        <f>[1]!WallScanTrans(B38,I16,H16,J16,L16)+K16</f>
        <v>26.296185843204356</v>
      </c>
      <c r="G38">
        <f t="shared" si="0"/>
        <v>1.3618522499652634</v>
      </c>
      <c r="AE38">
        <f>AE36*56825</f>
        <v>23481.404958677685</v>
      </c>
    </row>
    <row r="39" spans="1:31">
      <c r="A39">
        <v>22</v>
      </c>
      <c r="B39">
        <v>-12.875</v>
      </c>
      <c r="C39">
        <v>14</v>
      </c>
      <c r="D39">
        <v>3500</v>
      </c>
      <c r="E39">
        <v>27</v>
      </c>
      <c r="F39">
        <f>[1]!WallScanTrans(B39,I16,H16,J16,L16)+K16</f>
        <v>26.296185843204356</v>
      </c>
      <c r="G39">
        <f t="shared" si="0"/>
        <v>1.8346458048369034E-2</v>
      </c>
    </row>
    <row r="40" spans="1:31">
      <c r="A40">
        <v>23</v>
      </c>
      <c r="B40">
        <v>-12.95</v>
      </c>
      <c r="C40">
        <v>13</v>
      </c>
      <c r="D40">
        <v>3500</v>
      </c>
      <c r="E40">
        <v>19</v>
      </c>
      <c r="F40">
        <f>[1]!WallScanTrans(B40,I16,H16,J16,L16)+K16</f>
        <v>26.296185843204356</v>
      </c>
      <c r="G40">
        <f t="shared" si="0"/>
        <v>2.8018067293987188</v>
      </c>
    </row>
    <row r="41" spans="1:31">
      <c r="A41">
        <v>24</v>
      </c>
      <c r="B41">
        <v>-13.015000000000001</v>
      </c>
      <c r="C41">
        <v>13</v>
      </c>
      <c r="D41">
        <v>3500</v>
      </c>
      <c r="E41">
        <v>30</v>
      </c>
      <c r="F41">
        <f>[1]!WallScanTrans(B41,I16,H16,J16,L16)+K16</f>
        <v>26.296185843204356</v>
      </c>
      <c r="G41">
        <f t="shared" si="0"/>
        <v>0.45727464360266101</v>
      </c>
    </row>
    <row r="42" spans="1:31">
      <c r="A42">
        <v>25</v>
      </c>
      <c r="B42">
        <v>-13.085000000000001</v>
      </c>
      <c r="C42">
        <v>14</v>
      </c>
      <c r="D42">
        <v>3500</v>
      </c>
      <c r="E42">
        <v>23</v>
      </c>
      <c r="F42">
        <f>[1]!WallScanTrans(B42,I16,H16,J16,L16)+K16</f>
        <v>26.296185843204356</v>
      </c>
      <c r="G42">
        <f t="shared" si="0"/>
        <v>0.47238439621481776</v>
      </c>
    </row>
    <row r="43" spans="1:31">
      <c r="A43">
        <v>26</v>
      </c>
      <c r="B43">
        <v>-13.154999999999999</v>
      </c>
      <c r="C43">
        <v>13</v>
      </c>
      <c r="D43">
        <v>3500</v>
      </c>
      <c r="E43">
        <v>32</v>
      </c>
      <c r="F43">
        <f>[1]!WallScanTrans(B43,I16,H16,J16,L16)+K16</f>
        <v>26.296185843204356</v>
      </c>
      <c r="G43">
        <f t="shared" si="0"/>
        <v>1.0166717479769503</v>
      </c>
    </row>
    <row r="44" spans="1:31">
      <c r="A44">
        <v>27</v>
      </c>
      <c r="B44">
        <v>-13.225</v>
      </c>
      <c r="C44">
        <v>13</v>
      </c>
      <c r="D44">
        <v>3500</v>
      </c>
      <c r="E44">
        <v>28</v>
      </c>
      <c r="F44">
        <f>[1]!WallScanTrans(B44,I16,H16,J16,L16)+K16</f>
        <v>26.296185843204356</v>
      </c>
      <c r="G44">
        <f t="shared" si="0"/>
        <v>0.10367795288918759</v>
      </c>
    </row>
    <row r="45" spans="1:31">
      <c r="A45" t="s">
        <v>0</v>
      </c>
    </row>
    <row r="46" spans="1:31">
      <c r="A46" t="s">
        <v>0</v>
      </c>
    </row>
    <row r="47" spans="1:31">
      <c r="A47" t="s">
        <v>0</v>
      </c>
    </row>
    <row r="48" spans="1:31">
      <c r="A48" t="s">
        <v>0</v>
      </c>
    </row>
    <row r="49" spans="1:12">
      <c r="A49" t="s">
        <v>12</v>
      </c>
    </row>
    <row r="50" spans="1:12">
      <c r="A50" t="s">
        <v>2</v>
      </c>
    </row>
    <row r="51" spans="1:12">
      <c r="A51" t="s">
        <v>3</v>
      </c>
    </row>
    <row r="52" spans="1:12">
      <c r="A52" t="s">
        <v>4</v>
      </c>
    </row>
    <row r="53" spans="1:12">
      <c r="A53" t="s">
        <v>5</v>
      </c>
    </row>
    <row r="54" spans="1:12">
      <c r="A54" t="s">
        <v>6</v>
      </c>
    </row>
    <row r="55" spans="1:12">
      <c r="A55" t="s">
        <v>7</v>
      </c>
    </row>
    <row r="56" spans="1:12">
      <c r="A56" t="s">
        <v>13</v>
      </c>
    </row>
    <row r="57" spans="1:12">
      <c r="A57" t="s">
        <v>9</v>
      </c>
    </row>
    <row r="58" spans="1:12">
      <c r="A58" t="s">
        <v>10</v>
      </c>
    </row>
    <row r="59" spans="1:12">
      <c r="A59" t="s">
        <v>11</v>
      </c>
      <c r="H59" t="s">
        <v>62</v>
      </c>
      <c r="I59" t="s">
        <v>63</v>
      </c>
      <c r="J59" t="s">
        <v>64</v>
      </c>
      <c r="K59" t="s">
        <v>65</v>
      </c>
      <c r="L59" t="s">
        <v>23</v>
      </c>
    </row>
    <row r="60" spans="1:12">
      <c r="A60" t="s">
        <v>0</v>
      </c>
      <c r="H60">
        <v>-12.388037543435935</v>
      </c>
      <c r="I60">
        <v>196.27722301187865</v>
      </c>
      <c r="J60">
        <v>0.18624420890357821</v>
      </c>
      <c r="K60">
        <v>22.658149249676974</v>
      </c>
      <c r="L60">
        <v>90.2</v>
      </c>
    </row>
    <row r="61" spans="1:12">
      <c r="A61" t="s">
        <v>44</v>
      </c>
      <c r="B61" t="s">
        <v>37</v>
      </c>
      <c r="C61" t="s">
        <v>26</v>
      </c>
      <c r="D61" t="s">
        <v>43</v>
      </c>
      <c r="E61" t="s">
        <v>42</v>
      </c>
      <c r="F61" t="s">
        <v>66</v>
      </c>
      <c r="G61" t="s">
        <v>67</v>
      </c>
      <c r="H61" t="s">
        <v>68</v>
      </c>
    </row>
    <row r="62" spans="1:12">
      <c r="A62">
        <v>1</v>
      </c>
      <c r="B62">
        <v>-11.484999999999999</v>
      </c>
      <c r="C62">
        <v>13</v>
      </c>
      <c r="D62">
        <v>3500</v>
      </c>
      <c r="E62">
        <v>181</v>
      </c>
      <c r="F62">
        <f>[1]!WallScanTrans(B62,I60,H60,J60,L60)+K60</f>
        <v>218.93537226155561</v>
      </c>
      <c r="G62">
        <f>(F62-E62)^2/E62</f>
        <v>7.9507871194630004</v>
      </c>
      <c r="H62">
        <f>SUM(G62:G96)/(COUNT(G62:G96)-5)</f>
        <v>2.7917531022701976</v>
      </c>
    </row>
    <row r="63" spans="1:12">
      <c r="A63">
        <v>2</v>
      </c>
      <c r="B63">
        <v>-11.545</v>
      </c>
      <c r="C63">
        <v>13</v>
      </c>
      <c r="D63">
        <v>3500</v>
      </c>
      <c r="E63">
        <v>204</v>
      </c>
      <c r="F63">
        <f>[1]!WallScanTrans(B63,I60,H60,J60,L60)+K60</f>
        <v>218.93537226155561</v>
      </c>
      <c r="G63">
        <f t="shared" ref="G63:G88" si="1">(F63-E63)^2/E63</f>
        <v>1.09345757152571</v>
      </c>
    </row>
    <row r="64" spans="1:12">
      <c r="A64">
        <v>3</v>
      </c>
      <c r="B64">
        <v>-11.6</v>
      </c>
      <c r="C64">
        <v>13</v>
      </c>
      <c r="D64">
        <v>3500</v>
      </c>
      <c r="E64">
        <v>219</v>
      </c>
      <c r="F64">
        <f>[1]!WallScanTrans(B64,I60,H60,J60,L60)+K60</f>
        <v>218.93537226155561</v>
      </c>
      <c r="G64">
        <f t="shared" si="1"/>
        <v>1.9071893043086788E-5</v>
      </c>
    </row>
    <row r="65" spans="1:20">
      <c r="A65">
        <v>4</v>
      </c>
      <c r="B65">
        <v>-11.664999999999999</v>
      </c>
      <c r="C65">
        <v>13</v>
      </c>
      <c r="D65">
        <v>3500</v>
      </c>
      <c r="E65">
        <v>207</v>
      </c>
      <c r="F65">
        <f>[1]!WallScanTrans(B65,I60,H60,J60,L60)+K60</f>
        <v>218.93537226155561</v>
      </c>
      <c r="G65">
        <f t="shared" si="1"/>
        <v>0.6881792802990877</v>
      </c>
    </row>
    <row r="66" spans="1:20">
      <c r="A66">
        <v>5</v>
      </c>
      <c r="B66">
        <v>-11.725</v>
      </c>
      <c r="C66">
        <v>13</v>
      </c>
      <c r="D66">
        <v>3500</v>
      </c>
      <c r="E66">
        <v>232</v>
      </c>
      <c r="F66">
        <f>[1]!WallScanTrans(B66,I60,H60,J60,L60)+K60</f>
        <v>218.93537226155561</v>
      </c>
      <c r="G66">
        <f t="shared" si="1"/>
        <v>0.73570904286263139</v>
      </c>
      <c r="S66" t="s">
        <v>163</v>
      </c>
      <c r="T66">
        <v>23</v>
      </c>
    </row>
    <row r="67" spans="1:20">
      <c r="A67">
        <v>6</v>
      </c>
      <c r="B67">
        <v>-11.775</v>
      </c>
      <c r="C67">
        <v>13</v>
      </c>
      <c r="D67">
        <v>3500</v>
      </c>
      <c r="E67">
        <v>197</v>
      </c>
      <c r="F67">
        <f>[1]!WallScanTrans(B67,I60,H60,J60,L60)+K60</f>
        <v>218.93537226155561</v>
      </c>
      <c r="G67">
        <f t="shared" si="1"/>
        <v>2.4424393718427586</v>
      </c>
      <c r="S67" t="s">
        <v>164</v>
      </c>
      <c r="T67" t="s">
        <v>165</v>
      </c>
    </row>
    <row r="68" spans="1:20">
      <c r="A68">
        <v>7</v>
      </c>
      <c r="B68">
        <v>-11.83</v>
      </c>
      <c r="C68">
        <v>13</v>
      </c>
      <c r="D68">
        <v>3500</v>
      </c>
      <c r="E68">
        <v>232</v>
      </c>
      <c r="F68">
        <f>[1]!WallScanTrans(B68,I60,H60,J60,L60)+K60</f>
        <v>218.93537226155561</v>
      </c>
      <c r="G68">
        <f t="shared" si="1"/>
        <v>0.73570904286263139</v>
      </c>
      <c r="S68">
        <v>-11.7</v>
      </c>
      <c r="T68">
        <f>S68-22*0.055</f>
        <v>-12.91</v>
      </c>
    </row>
    <row r="69" spans="1:20">
      <c r="A69">
        <v>8</v>
      </c>
      <c r="B69">
        <v>-11.885</v>
      </c>
      <c r="C69">
        <v>13</v>
      </c>
      <c r="D69">
        <v>3500</v>
      </c>
      <c r="E69">
        <v>218</v>
      </c>
      <c r="F69">
        <f>[1]!WallScanTrans(B69,I60,H60,J60,L60)+K60</f>
        <v>218.93537226155561</v>
      </c>
      <c r="G69">
        <f t="shared" si="1"/>
        <v>4.0134003104938688E-3</v>
      </c>
    </row>
    <row r="70" spans="1:20">
      <c r="A70">
        <v>9</v>
      </c>
      <c r="B70">
        <v>-11.94</v>
      </c>
      <c r="C70">
        <v>13</v>
      </c>
      <c r="D70">
        <v>3500</v>
      </c>
      <c r="E70">
        <v>217</v>
      </c>
      <c r="F70">
        <f>[1]!WallScanTrans(B70,I60,H60,J60,L60)+K60</f>
        <v>218.93537226155561</v>
      </c>
      <c r="G70">
        <f t="shared" si="1"/>
        <v>1.7261132676492583E-2</v>
      </c>
    </row>
    <row r="71" spans="1:20">
      <c r="A71">
        <v>10</v>
      </c>
      <c r="B71">
        <v>-11.99</v>
      </c>
      <c r="C71">
        <v>13</v>
      </c>
      <c r="D71">
        <v>3500</v>
      </c>
      <c r="E71">
        <v>222</v>
      </c>
      <c r="F71">
        <f>[1]!WallScanTrans(B71,I60,H60,J60,L60)+K60</f>
        <v>218.93537226155561</v>
      </c>
      <c r="G71">
        <f t="shared" si="1"/>
        <v>4.2306050338931318E-2</v>
      </c>
    </row>
    <row r="72" spans="1:20">
      <c r="A72">
        <v>11</v>
      </c>
      <c r="B72">
        <v>-12.05</v>
      </c>
      <c r="C72">
        <v>13</v>
      </c>
      <c r="D72">
        <v>3500</v>
      </c>
      <c r="E72">
        <v>253</v>
      </c>
      <c r="F72">
        <f>[1]!WallScanTrans(B72,I60,H60,J60,L60)+K60</f>
        <v>218.93537226155561</v>
      </c>
      <c r="G72">
        <f t="shared" si="1"/>
        <v>4.5865567705881221</v>
      </c>
    </row>
    <row r="73" spans="1:20">
      <c r="A73">
        <v>12</v>
      </c>
      <c r="B73">
        <v>-12.105</v>
      </c>
      <c r="C73">
        <v>13</v>
      </c>
      <c r="D73">
        <v>3500</v>
      </c>
      <c r="E73">
        <v>248</v>
      </c>
      <c r="F73">
        <f>[1]!WallScanTrans(B73,I60,H60,J60,L60)+K60</f>
        <v>218.93537226155561</v>
      </c>
      <c r="G73">
        <f t="shared" si="1"/>
        <v>3.4062604257030276</v>
      </c>
    </row>
    <row r="74" spans="1:20">
      <c r="A74">
        <v>13</v>
      </c>
      <c r="B74">
        <v>-12.16</v>
      </c>
      <c r="C74">
        <v>13</v>
      </c>
      <c r="D74">
        <v>3500</v>
      </c>
      <c r="E74">
        <v>252</v>
      </c>
      <c r="F74">
        <f>[1]!WallScanTrans(B74,I60,H60,J60,L60)+K60</f>
        <v>217.20700759407657</v>
      </c>
      <c r="G74">
        <f t="shared" si="1"/>
        <v>4.8037790498358941</v>
      </c>
    </row>
    <row r="75" spans="1:20">
      <c r="A75">
        <v>14</v>
      </c>
      <c r="B75">
        <v>-12.215</v>
      </c>
      <c r="C75">
        <v>13</v>
      </c>
      <c r="D75">
        <v>3500</v>
      </c>
      <c r="E75">
        <v>186</v>
      </c>
      <c r="F75">
        <f>[1]!WallScanTrans(B75,I60,H60,J60,L60)+K60</f>
        <v>207.46414581305157</v>
      </c>
      <c r="G75">
        <f t="shared" si="1"/>
        <v>2.4769330939996741</v>
      </c>
    </row>
    <row r="76" spans="1:20">
      <c r="A76">
        <v>15</v>
      </c>
      <c r="B76">
        <v>-12.27</v>
      </c>
      <c r="C76">
        <v>13</v>
      </c>
      <c r="D76">
        <v>3500</v>
      </c>
      <c r="E76">
        <v>211</v>
      </c>
      <c r="F76">
        <f>[1]!WallScanTrans(B76,I60,H60,J60,L60)+K60</f>
        <v>189.13286820074984</v>
      </c>
      <c r="G76">
        <f t="shared" si="1"/>
        <v>2.2662154176577136</v>
      </c>
    </row>
    <row r="77" spans="1:20">
      <c r="A77">
        <v>16</v>
      </c>
      <c r="B77">
        <v>-12.324999999999999</v>
      </c>
      <c r="C77">
        <v>13</v>
      </c>
      <c r="D77">
        <v>3500</v>
      </c>
      <c r="E77">
        <v>161</v>
      </c>
      <c r="F77">
        <f>[1]!WallScanTrans(B77,I60,H60,J60,L60)+K60</f>
        <v>162.21317475717134</v>
      </c>
      <c r="G77">
        <f t="shared" si="1"/>
        <v>9.1415713753897586E-3</v>
      </c>
    </row>
    <row r="78" spans="1:20">
      <c r="A78">
        <v>17</v>
      </c>
      <c r="B78">
        <v>-12.375</v>
      </c>
      <c r="C78">
        <v>13</v>
      </c>
      <c r="D78">
        <v>3500</v>
      </c>
      <c r="E78">
        <v>125</v>
      </c>
      <c r="F78">
        <f>[1]!WallScanTrans(B78,I60,H60,J60,L60)+K60</f>
        <v>130.28796863256164</v>
      </c>
      <c r="G78">
        <f t="shared" si="1"/>
        <v>0.22370089807164684</v>
      </c>
    </row>
    <row r="79" spans="1:20">
      <c r="A79">
        <v>18</v>
      </c>
      <c r="B79">
        <v>-12.435</v>
      </c>
      <c r="C79">
        <v>13</v>
      </c>
      <c r="D79">
        <v>3500</v>
      </c>
      <c r="E79">
        <v>85</v>
      </c>
      <c r="F79">
        <f>[1]!WallScanTrans(B79,I60,H60,J60,L60)+K60</f>
        <v>88.870197713249723</v>
      </c>
      <c r="G79">
        <f t="shared" si="1"/>
        <v>0.17621682752521634</v>
      </c>
    </row>
    <row r="80" spans="1:20">
      <c r="A80">
        <v>19</v>
      </c>
      <c r="B80">
        <v>-12.484999999999999</v>
      </c>
      <c r="C80">
        <v>14</v>
      </c>
      <c r="D80">
        <v>3500</v>
      </c>
      <c r="E80">
        <v>63</v>
      </c>
      <c r="F80">
        <f>[1]!WallScanTrans(B80,I60,H60,J60,L60)+K60</f>
        <v>61.760880199952091</v>
      </c>
      <c r="G80">
        <f t="shared" si="1"/>
        <v>2.4371712363028108E-2</v>
      </c>
    </row>
    <row r="81" spans="1:7">
      <c r="A81">
        <v>20</v>
      </c>
      <c r="B81">
        <v>-12.54</v>
      </c>
      <c r="C81">
        <v>13</v>
      </c>
      <c r="D81">
        <v>3500</v>
      </c>
      <c r="E81">
        <v>47</v>
      </c>
      <c r="F81">
        <f>[1]!WallScanTrans(B81,I60,H60,J60,L60)+K60</f>
        <v>40.138664228815578</v>
      </c>
      <c r="G81">
        <f t="shared" si="1"/>
        <v>1.0016580545730835</v>
      </c>
    </row>
    <row r="82" spans="1:7">
      <c r="A82">
        <v>21</v>
      </c>
      <c r="B82">
        <v>-12.6</v>
      </c>
      <c r="C82">
        <v>13</v>
      </c>
      <c r="D82">
        <v>3500</v>
      </c>
      <c r="E82">
        <v>23</v>
      </c>
      <c r="F82">
        <f>[1]!WallScanTrans(B82,I60,H60,J60,L60)+K60</f>
        <v>26.345845026552411</v>
      </c>
      <c r="G82">
        <f t="shared" si="1"/>
        <v>0.48672517137850002</v>
      </c>
    </row>
    <row r="83" spans="1:7">
      <c r="A83">
        <v>22</v>
      </c>
      <c r="B83">
        <v>-12.65</v>
      </c>
      <c r="C83">
        <v>14</v>
      </c>
      <c r="D83">
        <v>3500</v>
      </c>
      <c r="E83">
        <v>37</v>
      </c>
      <c r="F83">
        <f>[1]!WallScanTrans(B83,I60,H60,J60,L60)+K60</f>
        <v>22.659479780372777</v>
      </c>
      <c r="G83">
        <f t="shared" si="1"/>
        <v>5.5581221667442486</v>
      </c>
    </row>
    <row r="84" spans="1:7">
      <c r="A84">
        <v>23</v>
      </c>
      <c r="B84">
        <v>-12.705</v>
      </c>
      <c r="C84">
        <v>14</v>
      </c>
      <c r="D84">
        <v>3500</v>
      </c>
      <c r="E84">
        <v>28</v>
      </c>
      <c r="F84">
        <f>[1]!WallScanTrans(B84,I60,H60,J60,L60)+K60</f>
        <v>22.658149249676974</v>
      </c>
      <c r="G84">
        <f t="shared" si="1"/>
        <v>1.0191203370973814</v>
      </c>
    </row>
    <row r="85" spans="1:7">
      <c r="A85">
        <v>24</v>
      </c>
      <c r="B85">
        <v>-12.765000000000001</v>
      </c>
      <c r="C85">
        <v>13</v>
      </c>
      <c r="D85">
        <v>3500</v>
      </c>
      <c r="E85">
        <v>33</v>
      </c>
      <c r="F85">
        <f>[1]!WallScanTrans(B85,I60,H60,J60,L60)+K60</f>
        <v>22.658149249676974</v>
      </c>
      <c r="G85">
        <f t="shared" si="1"/>
        <v>3.241026573998695</v>
      </c>
    </row>
    <row r="86" spans="1:7">
      <c r="A86">
        <v>25</v>
      </c>
      <c r="B86">
        <v>-12.815</v>
      </c>
      <c r="C86">
        <v>13</v>
      </c>
      <c r="D86">
        <v>3500</v>
      </c>
      <c r="E86">
        <v>28</v>
      </c>
      <c r="F86">
        <f>[1]!WallScanTrans(B86,I60,H60,J60,L60)+K60</f>
        <v>22.658149249676974</v>
      </c>
      <c r="G86">
        <f t="shared" si="1"/>
        <v>1.0191203370973814</v>
      </c>
    </row>
    <row r="87" spans="1:7">
      <c r="A87">
        <v>26</v>
      </c>
      <c r="B87">
        <v>-12.87</v>
      </c>
      <c r="C87">
        <v>14</v>
      </c>
      <c r="D87">
        <v>3500</v>
      </c>
      <c r="E87">
        <v>29</v>
      </c>
      <c r="F87">
        <f>[1]!WallScanTrans(B87,I60,H60,J60,L60)+K60</f>
        <v>22.658149249676974</v>
      </c>
      <c r="G87">
        <f t="shared" si="1"/>
        <v>1.3868645151507837</v>
      </c>
    </row>
    <row r="88" spans="1:7">
      <c r="A88">
        <v>27</v>
      </c>
      <c r="B88">
        <v>-12.93</v>
      </c>
      <c r="C88">
        <v>13</v>
      </c>
      <c r="D88">
        <v>3500</v>
      </c>
      <c r="E88">
        <v>10</v>
      </c>
      <c r="F88">
        <f>[1]!WallScanTrans(B88,I60,H60,J60,L60)+K60</f>
        <v>22.658149249676974</v>
      </c>
      <c r="G88">
        <f t="shared" si="1"/>
        <v>16.022874242709772</v>
      </c>
    </row>
    <row r="89" spans="1:7">
      <c r="A89" t="s">
        <v>0</v>
      </c>
    </row>
    <row r="90" spans="1:7">
      <c r="A90" t="s">
        <v>0</v>
      </c>
    </row>
    <row r="91" spans="1:7">
      <c r="A91" t="s">
        <v>0</v>
      </c>
    </row>
    <row r="92" spans="1:7">
      <c r="A92" t="s">
        <v>0</v>
      </c>
    </row>
    <row r="93" spans="1:7">
      <c r="A93" t="s">
        <v>14</v>
      </c>
    </row>
    <row r="94" spans="1:7">
      <c r="A94" t="s">
        <v>2</v>
      </c>
    </row>
    <row r="95" spans="1:7">
      <c r="A95" t="s">
        <v>3</v>
      </c>
    </row>
    <row r="96" spans="1:7">
      <c r="A96" t="s">
        <v>4</v>
      </c>
    </row>
    <row r="97" spans="1:12">
      <c r="A97" t="s">
        <v>5</v>
      </c>
    </row>
    <row r="98" spans="1:12">
      <c r="A98" t="s">
        <v>6</v>
      </c>
    </row>
    <row r="99" spans="1:12">
      <c r="A99" t="s">
        <v>7</v>
      </c>
    </row>
    <row r="100" spans="1:12">
      <c r="A100" t="s">
        <v>15</v>
      </c>
    </row>
    <row r="101" spans="1:12">
      <c r="A101" t="s">
        <v>9</v>
      </c>
    </row>
    <row r="102" spans="1:12">
      <c r="A102" t="s">
        <v>10</v>
      </c>
    </row>
    <row r="103" spans="1:12">
      <c r="A103" t="s">
        <v>11</v>
      </c>
      <c r="H103" t="s">
        <v>62</v>
      </c>
      <c r="I103" t="s">
        <v>63</v>
      </c>
      <c r="J103" t="s">
        <v>64</v>
      </c>
      <c r="K103" t="s">
        <v>65</v>
      </c>
      <c r="L103" t="s">
        <v>23</v>
      </c>
    </row>
    <row r="104" spans="1:12">
      <c r="A104" t="s">
        <v>0</v>
      </c>
      <c r="H104">
        <v>-12.338637708134279</v>
      </c>
      <c r="I104">
        <v>200.89402378739914</v>
      </c>
      <c r="J104">
        <v>0.17917641478460225</v>
      </c>
      <c r="K104">
        <v>27.139586890381725</v>
      </c>
      <c r="L104">
        <v>90.2</v>
      </c>
    </row>
    <row r="105" spans="1:12">
      <c r="A105" t="s">
        <v>44</v>
      </c>
      <c r="B105" t="s">
        <v>37</v>
      </c>
      <c r="C105" t="s">
        <v>26</v>
      </c>
      <c r="D105" t="s">
        <v>43</v>
      </c>
      <c r="E105" t="s">
        <v>42</v>
      </c>
      <c r="F105" t="s">
        <v>66</v>
      </c>
      <c r="G105" t="s">
        <v>67</v>
      </c>
      <c r="H105" t="s">
        <v>68</v>
      </c>
    </row>
    <row r="106" spans="1:12">
      <c r="A106">
        <v>1</v>
      </c>
      <c r="B106">
        <v>-11.41</v>
      </c>
      <c r="C106">
        <v>13</v>
      </c>
      <c r="D106">
        <v>3500</v>
      </c>
      <c r="E106">
        <v>228</v>
      </c>
      <c r="F106">
        <f>[1]!WallScanTrans(B106,I104,H104,J104,L104)+K104</f>
        <v>228.03361067778087</v>
      </c>
      <c r="G106">
        <f>(F106-E106)^2/E106</f>
        <v>4.9547265828488103E-6</v>
      </c>
      <c r="H106">
        <f>SUM(G106:G140)/(COUNT(G106:G140)-5)</f>
        <v>1.3670157307202004</v>
      </c>
    </row>
    <row r="107" spans="1:12">
      <c r="A107">
        <v>2</v>
      </c>
      <c r="B107">
        <v>-11.47</v>
      </c>
      <c r="C107">
        <v>14</v>
      </c>
      <c r="D107">
        <v>3500</v>
      </c>
      <c r="E107">
        <v>192</v>
      </c>
      <c r="F107">
        <f>[1]!WallScanTrans(B107,I104,H104,J104,L104)+K104</f>
        <v>228.03361067778087</v>
      </c>
      <c r="G107">
        <f t="shared" ref="G107:G132" si="2">(F107-E107)^2/E107</f>
        <v>6.7626098879056435</v>
      </c>
    </row>
    <row r="108" spans="1:12">
      <c r="A108">
        <v>3</v>
      </c>
      <c r="B108">
        <v>-11.525</v>
      </c>
      <c r="C108">
        <v>13</v>
      </c>
      <c r="D108">
        <v>3500</v>
      </c>
      <c r="E108">
        <v>211</v>
      </c>
      <c r="F108">
        <f>[1]!WallScanTrans(B108,I104,H104,J104,L104)+K104</f>
        <v>228.03361067778087</v>
      </c>
      <c r="G108">
        <f t="shared" si="2"/>
        <v>1.3750895389678224</v>
      </c>
    </row>
    <row r="109" spans="1:12">
      <c r="A109">
        <v>4</v>
      </c>
      <c r="B109">
        <v>-11.585000000000001</v>
      </c>
      <c r="C109">
        <v>13</v>
      </c>
      <c r="D109">
        <v>3500</v>
      </c>
      <c r="E109">
        <v>210</v>
      </c>
      <c r="F109">
        <f>[1]!WallScanTrans(B109,I104,H104,J104,L104)+K104</f>
        <v>228.03361067778087</v>
      </c>
      <c r="G109">
        <f t="shared" si="2"/>
        <v>1.5486243527512964</v>
      </c>
    </row>
    <row r="110" spans="1:12">
      <c r="A110">
        <v>5</v>
      </c>
      <c r="B110">
        <v>-11.64</v>
      </c>
      <c r="C110">
        <v>13</v>
      </c>
      <c r="D110">
        <v>3500</v>
      </c>
      <c r="E110">
        <v>223</v>
      </c>
      <c r="F110">
        <f>[1]!WallScanTrans(B110,I104,H104,J104,L104)+K104</f>
        <v>228.03361067778087</v>
      </c>
      <c r="G110">
        <f t="shared" si="2"/>
        <v>0.11361989441914618</v>
      </c>
    </row>
    <row r="111" spans="1:12">
      <c r="A111">
        <v>6</v>
      </c>
      <c r="B111">
        <v>-11.69</v>
      </c>
      <c r="C111">
        <v>13</v>
      </c>
      <c r="D111">
        <v>3500</v>
      </c>
      <c r="E111">
        <v>238</v>
      </c>
      <c r="F111">
        <f>[1]!WallScanTrans(B111,I104,H104,J104,L104)+K104</f>
        <v>228.03361067778087</v>
      </c>
      <c r="G111">
        <f t="shared" si="2"/>
        <v>0.41734838706740951</v>
      </c>
    </row>
    <row r="112" spans="1:12">
      <c r="A112">
        <v>7</v>
      </c>
      <c r="B112">
        <v>-11.75</v>
      </c>
      <c r="C112">
        <v>13</v>
      </c>
      <c r="D112">
        <v>3500</v>
      </c>
      <c r="E112">
        <v>250</v>
      </c>
      <c r="F112">
        <f>[1]!WallScanTrans(B112,I104,H104,J104,L104)+K104</f>
        <v>228.03361067778087</v>
      </c>
      <c r="G112">
        <f t="shared" si="2"/>
        <v>1.9300890394212105</v>
      </c>
    </row>
    <row r="113" spans="1:7">
      <c r="A113">
        <v>8</v>
      </c>
      <c r="B113">
        <v>-11.805</v>
      </c>
      <c r="C113">
        <v>13</v>
      </c>
      <c r="D113">
        <v>3500</v>
      </c>
      <c r="E113">
        <v>211</v>
      </c>
      <c r="F113">
        <f>[1]!WallScanTrans(B113,I104,H104,J104,L104)+K104</f>
        <v>228.03361067778087</v>
      </c>
      <c r="G113">
        <f t="shared" si="2"/>
        <v>1.3750895389678224</v>
      </c>
    </row>
    <row r="114" spans="1:7">
      <c r="A114">
        <v>9</v>
      </c>
      <c r="B114">
        <v>-11.855</v>
      </c>
      <c r="C114">
        <v>13</v>
      </c>
      <c r="D114">
        <v>3500</v>
      </c>
      <c r="E114">
        <v>224</v>
      </c>
      <c r="F114">
        <f>[1]!WallScanTrans(B114,I104,H104,J104,L104)+K104</f>
        <v>228.03361067778087</v>
      </c>
      <c r="G114">
        <f t="shared" si="2"/>
        <v>7.2633995981731495E-2</v>
      </c>
    </row>
    <row r="115" spans="1:7">
      <c r="A115">
        <v>10</v>
      </c>
      <c r="B115">
        <v>-11.914999999999999</v>
      </c>
      <c r="C115">
        <v>13</v>
      </c>
      <c r="D115">
        <v>3500</v>
      </c>
      <c r="E115">
        <v>235</v>
      </c>
      <c r="F115">
        <f>[1]!WallScanTrans(B115,I104,H104,J104,L104)+K104</f>
        <v>228.03361067778087</v>
      </c>
      <c r="G115">
        <f t="shared" si="2"/>
        <v>0.20651310718607957</v>
      </c>
    </row>
    <row r="116" spans="1:7">
      <c r="A116">
        <v>11</v>
      </c>
      <c r="B116">
        <v>-11.975</v>
      </c>
      <c r="C116">
        <v>14</v>
      </c>
      <c r="D116">
        <v>3500</v>
      </c>
      <c r="E116">
        <v>245</v>
      </c>
      <c r="F116">
        <f>[1]!WallScanTrans(B116,I104,H104,J104,L104)+K104</f>
        <v>228.03361067778087</v>
      </c>
      <c r="G116">
        <f t="shared" si="2"/>
        <v>1.1749321087065767</v>
      </c>
    </row>
    <row r="117" spans="1:7">
      <c r="A117">
        <v>12</v>
      </c>
      <c r="B117">
        <v>-12.025</v>
      </c>
      <c r="C117">
        <v>13</v>
      </c>
      <c r="D117">
        <v>3500</v>
      </c>
      <c r="E117">
        <v>237</v>
      </c>
      <c r="F117">
        <f>[1]!WallScanTrans(B117,I104,H104,J104,L104)+K104</f>
        <v>228.03361067778087</v>
      </c>
      <c r="G117">
        <f t="shared" si="2"/>
        <v>0.33922420876626669</v>
      </c>
    </row>
    <row r="118" spans="1:7">
      <c r="A118">
        <v>13</v>
      </c>
      <c r="B118">
        <v>-12.08</v>
      </c>
      <c r="C118">
        <v>14</v>
      </c>
      <c r="D118">
        <v>3500</v>
      </c>
      <c r="E118">
        <v>250</v>
      </c>
      <c r="F118">
        <f>[1]!WallScanTrans(B118,I104,H104,J104,L104)+K104</f>
        <v>228.03361067778087</v>
      </c>
      <c r="G118">
        <f t="shared" si="2"/>
        <v>1.9300890394212105</v>
      </c>
    </row>
    <row r="119" spans="1:7">
      <c r="A119">
        <v>14</v>
      </c>
      <c r="B119">
        <v>-12.135</v>
      </c>
      <c r="C119">
        <v>13</v>
      </c>
      <c r="D119">
        <v>3500</v>
      </c>
      <c r="E119">
        <v>247</v>
      </c>
      <c r="F119">
        <f>[1]!WallScanTrans(B119,I104,H104,J104,L104)+K104</f>
        <v>224.2157935680365</v>
      </c>
      <c r="G119">
        <f t="shared" si="2"/>
        <v>2.1017006588434284</v>
      </c>
    </row>
    <row r="120" spans="1:7">
      <c r="A120">
        <v>15</v>
      </c>
      <c r="B120">
        <v>-12.19</v>
      </c>
      <c r="C120">
        <v>13</v>
      </c>
      <c r="D120">
        <v>3500</v>
      </c>
      <c r="E120">
        <v>225</v>
      </c>
      <c r="F120">
        <f>[1]!WallScanTrans(B120,I104,H104,J104,L104)+K104</f>
        <v>210.95111073915916</v>
      </c>
      <c r="G120">
        <f t="shared" si="2"/>
        <v>0.87720573094830667</v>
      </c>
    </row>
    <row r="121" spans="1:7">
      <c r="A121">
        <v>16</v>
      </c>
      <c r="B121">
        <v>-12.244999999999999</v>
      </c>
      <c r="C121">
        <v>13</v>
      </c>
      <c r="D121">
        <v>3500</v>
      </c>
      <c r="E121">
        <v>205</v>
      </c>
      <c r="F121">
        <f>[1]!WallScanTrans(B121,I104,H104,J104,L104)+K104</f>
        <v>188.18882414641524</v>
      </c>
      <c r="G121">
        <f t="shared" si="2"/>
        <v>1.378612846732445</v>
      </c>
    </row>
    <row r="122" spans="1:7">
      <c r="A122">
        <v>17</v>
      </c>
      <c r="B122">
        <v>-12.3</v>
      </c>
      <c r="C122">
        <v>13</v>
      </c>
      <c r="D122">
        <v>3500</v>
      </c>
      <c r="E122">
        <v>138</v>
      </c>
      <c r="F122">
        <f>[1]!WallScanTrans(B122,I104,H104,J104,L104)+K104</f>
        <v>155.92893378980355</v>
      </c>
      <c r="G122">
        <f t="shared" si="2"/>
        <v>2.3293236727475328</v>
      </c>
    </row>
    <row r="123" spans="1:7">
      <c r="A123">
        <v>18</v>
      </c>
      <c r="B123">
        <v>-12.36</v>
      </c>
      <c r="C123">
        <v>13</v>
      </c>
      <c r="D123">
        <v>3500</v>
      </c>
      <c r="E123">
        <v>109</v>
      </c>
      <c r="F123">
        <f>[1]!WallScanTrans(B123,I104,H104,J104,L104)+K104</f>
        <v>111.33714426984648</v>
      </c>
      <c r="G123">
        <f t="shared" si="2"/>
        <v>5.0112324202534114E-2</v>
      </c>
    </row>
    <row r="124" spans="1:7">
      <c r="A124">
        <v>19</v>
      </c>
      <c r="B124">
        <v>-12.41</v>
      </c>
      <c r="C124">
        <v>13</v>
      </c>
      <c r="D124">
        <v>3500</v>
      </c>
      <c r="E124">
        <v>73</v>
      </c>
      <c r="F124">
        <f>[1]!WallScanTrans(B124,I104,H104,J104,L104)+K104</f>
        <v>78.905523813682763</v>
      </c>
      <c r="G124">
        <f t="shared" si="2"/>
        <v>0.47774262347909863</v>
      </c>
    </row>
    <row r="125" spans="1:7">
      <c r="A125">
        <v>20</v>
      </c>
      <c r="B125">
        <v>-12.465</v>
      </c>
      <c r="C125">
        <v>14</v>
      </c>
      <c r="D125">
        <v>3500</v>
      </c>
      <c r="E125">
        <v>61</v>
      </c>
      <c r="F125">
        <f>[1]!WallScanTrans(B125,I104,H104,J104,L104)+K104</f>
        <v>52.29663581377612</v>
      </c>
      <c r="G125">
        <f t="shared" si="2"/>
        <v>1.2417794780007287</v>
      </c>
    </row>
    <row r="126" spans="1:7">
      <c r="A126">
        <v>21</v>
      </c>
      <c r="B126">
        <v>-12.525</v>
      </c>
      <c r="C126">
        <v>13</v>
      </c>
      <c r="D126">
        <v>3500</v>
      </c>
      <c r="E126">
        <v>38</v>
      </c>
      <c r="F126">
        <f>[1]!WallScanTrans(B126,I104,H104,J104,L104)+K104</f>
        <v>34.100735842089236</v>
      </c>
      <c r="G126">
        <f t="shared" si="2"/>
        <v>0.40011213087283004</v>
      </c>
    </row>
    <row r="127" spans="1:7">
      <c r="A127">
        <v>22</v>
      </c>
      <c r="B127">
        <v>-12.57</v>
      </c>
      <c r="C127">
        <v>13</v>
      </c>
      <c r="D127">
        <v>3500</v>
      </c>
      <c r="E127">
        <v>26</v>
      </c>
      <c r="F127">
        <f>[1]!WallScanTrans(B127,I104,H104,J104,L104)+K104</f>
        <v>27.871360910311012</v>
      </c>
      <c r="G127">
        <f t="shared" si="2"/>
        <v>0.13469198679384839</v>
      </c>
    </row>
    <row r="128" spans="1:7">
      <c r="A128">
        <v>23</v>
      </c>
      <c r="B128">
        <v>-12.625</v>
      </c>
      <c r="C128">
        <v>13</v>
      </c>
      <c r="D128">
        <v>3500</v>
      </c>
      <c r="E128">
        <v>31</v>
      </c>
      <c r="F128">
        <f>[1]!WallScanTrans(B128,I104,H104,J104,L104)+K104</f>
        <v>27.139586890381725</v>
      </c>
      <c r="G128">
        <f t="shared" si="2"/>
        <v>0.48073514119073024</v>
      </c>
    </row>
    <row r="129" spans="1:7">
      <c r="A129">
        <v>24</v>
      </c>
      <c r="B129">
        <v>-12.69</v>
      </c>
      <c r="C129">
        <v>13</v>
      </c>
      <c r="D129">
        <v>3500</v>
      </c>
      <c r="E129">
        <v>34</v>
      </c>
      <c r="F129">
        <f>[1]!WallScanTrans(B129,I104,H104,J104,L104)+K104</f>
        <v>27.139586890381725</v>
      </c>
      <c r="G129">
        <f t="shared" si="2"/>
        <v>1.3842725892535965</v>
      </c>
    </row>
    <row r="130" spans="1:7">
      <c r="A130">
        <v>25</v>
      </c>
      <c r="B130">
        <v>-12.734999999999999</v>
      </c>
      <c r="C130">
        <v>14</v>
      </c>
      <c r="D130">
        <v>3500</v>
      </c>
      <c r="E130">
        <v>23</v>
      </c>
      <c r="F130">
        <f>[1]!WallScanTrans(B130,I104,H104,J104,L104)+K104</f>
        <v>27.139586890381725</v>
      </c>
      <c r="G130">
        <f t="shared" si="2"/>
        <v>0.74505128795740172</v>
      </c>
    </row>
    <row r="131" spans="1:7">
      <c r="A131">
        <v>26</v>
      </c>
      <c r="B131">
        <v>-12.79</v>
      </c>
      <c r="C131">
        <v>13</v>
      </c>
      <c r="D131">
        <v>3500</v>
      </c>
      <c r="E131">
        <v>22</v>
      </c>
      <c r="F131">
        <f>[1]!WallScanTrans(B131,I104,H104,J104,L104)+K104</f>
        <v>27.139586890381725</v>
      </c>
      <c r="G131">
        <f t="shared" si="2"/>
        <v>1.2006978819901677</v>
      </c>
    </row>
    <row r="132" spans="1:7">
      <c r="A132">
        <v>27</v>
      </c>
      <c r="B132">
        <v>-12.855</v>
      </c>
      <c r="C132">
        <v>13</v>
      </c>
      <c r="D132">
        <v>3500</v>
      </c>
      <c r="E132">
        <v>28</v>
      </c>
      <c r="F132">
        <f>[1]!WallScanTrans(B132,I104,H104,J104,L104)+K104</f>
        <v>27.139586890381725</v>
      </c>
      <c r="G132">
        <f t="shared" si="2"/>
        <v>2.6439668542963903E-2</v>
      </c>
    </row>
    <row r="133" spans="1:7">
      <c r="A133" t="s">
        <v>0</v>
      </c>
    </row>
    <row r="134" spans="1:7">
      <c r="A134" t="s">
        <v>0</v>
      </c>
    </row>
    <row r="135" spans="1:7">
      <c r="A135" t="s">
        <v>0</v>
      </c>
    </row>
    <row r="136" spans="1:7">
      <c r="A136" t="s">
        <v>0</v>
      </c>
    </row>
    <row r="137" spans="1:7">
      <c r="A137" t="s">
        <v>16</v>
      </c>
    </row>
    <row r="138" spans="1:7">
      <c r="A138" t="s">
        <v>2</v>
      </c>
    </row>
    <row r="139" spans="1:7">
      <c r="A139" t="s">
        <v>3</v>
      </c>
    </row>
    <row r="140" spans="1:7">
      <c r="A140" t="s">
        <v>4</v>
      </c>
    </row>
    <row r="141" spans="1:7">
      <c r="A141" t="s">
        <v>5</v>
      </c>
    </row>
    <row r="142" spans="1:7">
      <c r="A142" t="s">
        <v>6</v>
      </c>
    </row>
    <row r="143" spans="1:7">
      <c r="A143" t="s">
        <v>7</v>
      </c>
    </row>
    <row r="144" spans="1:7">
      <c r="A144" t="s">
        <v>17</v>
      </c>
    </row>
    <row r="145" spans="1:21">
      <c r="A145" t="s">
        <v>9</v>
      </c>
    </row>
    <row r="146" spans="1:21">
      <c r="A146" t="s">
        <v>10</v>
      </c>
    </row>
    <row r="147" spans="1:21">
      <c r="A147" t="s">
        <v>11</v>
      </c>
      <c r="H147" t="s">
        <v>62</v>
      </c>
      <c r="I147" t="s">
        <v>63</v>
      </c>
      <c r="J147" t="s">
        <v>64</v>
      </c>
      <c r="K147" t="s">
        <v>65</v>
      </c>
      <c r="L147" t="s">
        <v>23</v>
      </c>
    </row>
    <row r="148" spans="1:21">
      <c r="A148" t="s">
        <v>0</v>
      </c>
      <c r="H148">
        <v>-12.301287435323525</v>
      </c>
      <c r="I148">
        <v>193.35770774101357</v>
      </c>
      <c r="J148">
        <v>0.16482953544691589</v>
      </c>
      <c r="K148">
        <v>29.504982112120647</v>
      </c>
      <c r="L148">
        <v>90.2</v>
      </c>
    </row>
    <row r="149" spans="1:21">
      <c r="A149" t="s">
        <v>44</v>
      </c>
      <c r="B149" t="s">
        <v>37</v>
      </c>
      <c r="C149" t="s">
        <v>26</v>
      </c>
      <c r="D149" t="s">
        <v>43</v>
      </c>
      <c r="E149" t="s">
        <v>42</v>
      </c>
      <c r="F149" t="s">
        <v>66</v>
      </c>
      <c r="G149" t="s">
        <v>67</v>
      </c>
      <c r="H149" t="s">
        <v>68</v>
      </c>
      <c r="T149" t="s">
        <v>163</v>
      </c>
      <c r="U149">
        <v>23</v>
      </c>
    </row>
    <row r="150" spans="1:21">
      <c r="A150">
        <v>1</v>
      </c>
      <c r="B150">
        <v>-11.555</v>
      </c>
      <c r="C150">
        <v>13</v>
      </c>
      <c r="D150">
        <v>3500</v>
      </c>
      <c r="E150">
        <v>207</v>
      </c>
      <c r="F150">
        <f>[1]!WallScanTrans(B150,I148,H148,J148,L148)+K148</f>
        <v>222.86268985313421</v>
      </c>
      <c r="G150">
        <f>(F150-E150)^2/E150</f>
        <v>1.2155793689696963</v>
      </c>
      <c r="H150">
        <f>SUM(G150:G176)/(COUNT(G150:G176)-5)</f>
        <v>1.1585475622459542</v>
      </c>
      <c r="T150" t="s">
        <v>164</v>
      </c>
      <c r="U150" t="s">
        <v>165</v>
      </c>
    </row>
    <row r="151" spans="1:21">
      <c r="A151">
        <v>2</v>
      </c>
      <c r="B151">
        <v>-11.615</v>
      </c>
      <c r="C151">
        <v>14</v>
      </c>
      <c r="D151">
        <v>3500</v>
      </c>
      <c r="E151">
        <v>210</v>
      </c>
      <c r="F151">
        <f>[1]!WallScanTrans(B151,I148,H148,J148,L148)+K148</f>
        <v>222.86268985313421</v>
      </c>
      <c r="G151">
        <f t="shared" ref="G151:G176" si="3">(F151-E151)^2/E151</f>
        <v>0.78785138218058015</v>
      </c>
      <c r="T151">
        <v>-11.8</v>
      </c>
      <c r="U151">
        <f>T151-22*0.055</f>
        <v>-13.010000000000002</v>
      </c>
    </row>
    <row r="152" spans="1:21">
      <c r="A152">
        <v>3</v>
      </c>
      <c r="B152">
        <v>-11.664999999999999</v>
      </c>
      <c r="C152">
        <v>13</v>
      </c>
      <c r="D152">
        <v>3500</v>
      </c>
      <c r="E152">
        <v>214</v>
      </c>
      <c r="F152">
        <f>[1]!WallScanTrans(B152,I148,H148,J148,L148)+K148</f>
        <v>222.86268985313421</v>
      </c>
      <c r="G152">
        <f t="shared" si="3"/>
        <v>0.36704332445256144</v>
      </c>
    </row>
    <row r="153" spans="1:21">
      <c r="A153">
        <v>4</v>
      </c>
      <c r="B153">
        <v>-11.73</v>
      </c>
      <c r="C153">
        <v>13</v>
      </c>
      <c r="D153">
        <v>3500</v>
      </c>
      <c r="E153">
        <v>192</v>
      </c>
      <c r="F153">
        <f>[1]!WallScanTrans(B153,I148,H148,J148,L148)+K148</f>
        <v>222.86268985313421</v>
      </c>
      <c r="G153">
        <f t="shared" si="3"/>
        <v>4.9609667967226745</v>
      </c>
    </row>
    <row r="154" spans="1:21">
      <c r="A154">
        <v>5</v>
      </c>
      <c r="B154">
        <v>-11.785</v>
      </c>
      <c r="C154">
        <v>13</v>
      </c>
      <c r="D154">
        <v>3500</v>
      </c>
      <c r="E154">
        <v>238</v>
      </c>
      <c r="F154">
        <f>[1]!WallScanTrans(B154,I148,H148,J148,L148)+K148</f>
        <v>222.86268985313421</v>
      </c>
      <c r="G154">
        <f t="shared" si="3"/>
        <v>0.96276537177481469</v>
      </c>
    </row>
    <row r="155" spans="1:21">
      <c r="A155">
        <v>6</v>
      </c>
      <c r="B155">
        <v>-11.835000000000001</v>
      </c>
      <c r="C155">
        <v>14</v>
      </c>
      <c r="D155">
        <v>3500</v>
      </c>
      <c r="E155">
        <v>222</v>
      </c>
      <c r="F155">
        <f>[1]!WallScanTrans(B155,I148,H148,J148,L148)+K148</f>
        <v>222.86268985313421</v>
      </c>
      <c r="G155">
        <f t="shared" si="3"/>
        <v>3.3524044265798689E-3</v>
      </c>
    </row>
    <row r="156" spans="1:21">
      <c r="A156">
        <v>7</v>
      </c>
      <c r="B156">
        <v>-11.895</v>
      </c>
      <c r="C156">
        <v>13</v>
      </c>
      <c r="D156">
        <v>3500</v>
      </c>
      <c r="E156">
        <v>223</v>
      </c>
      <c r="F156">
        <f>[1]!WallScanTrans(B156,I148,H148,J148,L148)+K148</f>
        <v>222.86268985313421</v>
      </c>
      <c r="G156">
        <f t="shared" si="3"/>
        <v>8.4547427947550893E-5</v>
      </c>
    </row>
    <row r="157" spans="1:21">
      <c r="A157">
        <v>8</v>
      </c>
      <c r="B157">
        <v>-11.945</v>
      </c>
      <c r="C157">
        <v>13</v>
      </c>
      <c r="D157">
        <v>3500</v>
      </c>
      <c r="E157">
        <v>232</v>
      </c>
      <c r="F157">
        <f>[1]!WallScanTrans(B157,I148,H148,J148,L148)+K148</f>
        <v>222.86268985313421</v>
      </c>
      <c r="G157">
        <f t="shared" si="3"/>
        <v>0.35987257206903644</v>
      </c>
    </row>
    <row r="158" spans="1:21">
      <c r="A158">
        <v>9</v>
      </c>
      <c r="B158">
        <v>-12</v>
      </c>
      <c r="C158">
        <v>13</v>
      </c>
      <c r="D158">
        <v>3500</v>
      </c>
      <c r="E158">
        <v>264</v>
      </c>
      <c r="F158">
        <f>[1]!WallScanTrans(B158,I148,H148,J148,L148)+K148</f>
        <v>222.86268985313421</v>
      </c>
      <c r="G158">
        <f t="shared" si="3"/>
        <v>6.4101450231796475</v>
      </c>
    </row>
    <row r="159" spans="1:21">
      <c r="A159">
        <v>10</v>
      </c>
      <c r="B159">
        <v>-12.055</v>
      </c>
      <c r="C159">
        <v>13</v>
      </c>
      <c r="D159">
        <v>3500</v>
      </c>
      <c r="E159">
        <v>225</v>
      </c>
      <c r="F159">
        <f>[1]!WallScanTrans(B159,I148,H148,J148,L148)+K148</f>
        <v>222.86268985313421</v>
      </c>
      <c r="G159">
        <f t="shared" si="3"/>
        <v>2.0302642950646446E-2</v>
      </c>
    </row>
    <row r="160" spans="1:21">
      <c r="A160">
        <v>11</v>
      </c>
      <c r="B160">
        <v>-12.11</v>
      </c>
      <c r="C160">
        <v>13</v>
      </c>
      <c r="D160">
        <v>3500</v>
      </c>
      <c r="E160">
        <v>232</v>
      </c>
      <c r="F160">
        <f>[1]!WallScanTrans(B160,I148,H148,J148,L148)+K148</f>
        <v>219.80090186141788</v>
      </c>
      <c r="G160">
        <f t="shared" si="3"/>
        <v>0.64145687670154161</v>
      </c>
    </row>
    <row r="161" spans="1:7">
      <c r="A161">
        <v>12</v>
      </c>
      <c r="B161">
        <v>-12.164999999999999</v>
      </c>
      <c r="C161">
        <v>13</v>
      </c>
      <c r="D161">
        <v>3500</v>
      </c>
      <c r="E161">
        <v>214</v>
      </c>
      <c r="F161">
        <f>[1]!WallScanTrans(B161,I148,H148,J148,L148)+K148</f>
        <v>206.26691744391667</v>
      </c>
      <c r="G161">
        <f t="shared" si="3"/>
        <v>0.27944189635140332</v>
      </c>
    </row>
    <row r="162" spans="1:7">
      <c r="A162">
        <v>13</v>
      </c>
      <c r="B162">
        <v>-12.22</v>
      </c>
      <c r="C162">
        <v>13</v>
      </c>
      <c r="D162">
        <v>3500</v>
      </c>
      <c r="E162">
        <v>188</v>
      </c>
      <c r="F162">
        <f>[1]!WallScanTrans(B162,I148,H148,J148,L148)+K148</f>
        <v>181.93103348789739</v>
      </c>
      <c r="G162">
        <f t="shared" si="3"/>
        <v>0.1959167793884195</v>
      </c>
    </row>
    <row r="163" spans="1:7">
      <c r="A163">
        <v>14</v>
      </c>
      <c r="B163">
        <v>-12.275</v>
      </c>
      <c r="C163">
        <v>13</v>
      </c>
      <c r="D163">
        <v>3500</v>
      </c>
      <c r="E163">
        <v>146</v>
      </c>
      <c r="F163">
        <f>[1]!WallScanTrans(B163,I148,H148,J148,L148)+K148</f>
        <v>146.79324999336163</v>
      </c>
      <c r="G163">
        <f t="shared" si="3"/>
        <v>4.3099010408782284E-3</v>
      </c>
    </row>
    <row r="164" spans="1:7">
      <c r="A164">
        <v>15</v>
      </c>
      <c r="B164">
        <v>-12.335000000000001</v>
      </c>
      <c r="C164">
        <v>13</v>
      </c>
      <c r="D164">
        <v>3500</v>
      </c>
      <c r="E164">
        <v>91</v>
      </c>
      <c r="F164">
        <f>[1]!WallScanTrans(B164,I148,H148,J148,L148)+K148</f>
        <v>100.20003337858277</v>
      </c>
      <c r="G164">
        <f t="shared" si="3"/>
        <v>0.93011663919821053</v>
      </c>
    </row>
    <row r="165" spans="1:7">
      <c r="A165">
        <v>16</v>
      </c>
      <c r="B165">
        <v>-12.385</v>
      </c>
      <c r="C165">
        <v>13</v>
      </c>
      <c r="D165">
        <v>3500</v>
      </c>
      <c r="E165">
        <v>65</v>
      </c>
      <c r="F165">
        <f>[1]!WallScanTrans(B165,I148,H148,J148,L148)+K148</f>
        <v>69.135945118836304</v>
      </c>
      <c r="G165">
        <f t="shared" si="3"/>
        <v>0.26316987732347458</v>
      </c>
    </row>
    <row r="166" spans="1:7">
      <c r="A166">
        <v>17</v>
      </c>
      <c r="B166">
        <v>-12.445</v>
      </c>
      <c r="C166">
        <v>13</v>
      </c>
      <c r="D166">
        <v>3500</v>
      </c>
      <c r="E166">
        <v>59</v>
      </c>
      <c r="F166">
        <f>[1]!WallScanTrans(B166,I148,H148,J148,L148)+K148</f>
        <v>43.642929612794603</v>
      </c>
      <c r="G166">
        <f t="shared" si="3"/>
        <v>3.9972815402979816</v>
      </c>
    </row>
    <row r="167" spans="1:7">
      <c r="A167">
        <v>18</v>
      </c>
      <c r="B167">
        <v>-12.5</v>
      </c>
      <c r="C167">
        <v>13</v>
      </c>
      <c r="D167">
        <v>3500</v>
      </c>
      <c r="E167">
        <v>29</v>
      </c>
      <c r="F167">
        <f>[1]!WallScanTrans(B167,I148,H148,J148,L148)+K148</f>
        <v>31.567227037676158</v>
      </c>
      <c r="G167">
        <f t="shared" si="3"/>
        <v>0.22726395389570697</v>
      </c>
    </row>
    <row r="168" spans="1:7">
      <c r="A168">
        <v>19</v>
      </c>
      <c r="B168">
        <v>-12.555</v>
      </c>
      <c r="C168">
        <v>13</v>
      </c>
      <c r="D168">
        <v>3500</v>
      </c>
      <c r="E168">
        <v>28</v>
      </c>
      <c r="F168">
        <f>[1]!WallScanTrans(B168,I148,H148,J148,L148)+K148</f>
        <v>29.504982112120647</v>
      </c>
      <c r="G168">
        <f t="shared" si="3"/>
        <v>8.0891827064397279E-2</v>
      </c>
    </row>
    <row r="169" spans="1:7">
      <c r="A169">
        <v>20</v>
      </c>
      <c r="B169">
        <v>-12.61</v>
      </c>
      <c r="C169">
        <v>13</v>
      </c>
      <c r="D169">
        <v>3500</v>
      </c>
      <c r="E169">
        <v>28</v>
      </c>
      <c r="F169">
        <f>[1]!WallScanTrans(B169,I148,H148,J148,L148)+K148</f>
        <v>29.504982112120647</v>
      </c>
      <c r="G169">
        <f t="shared" si="3"/>
        <v>8.0891827064397279E-2</v>
      </c>
    </row>
    <row r="170" spans="1:7">
      <c r="A170">
        <v>21</v>
      </c>
      <c r="B170">
        <v>-12.664999999999999</v>
      </c>
      <c r="C170">
        <v>13</v>
      </c>
      <c r="D170">
        <v>3500</v>
      </c>
      <c r="E170">
        <v>29</v>
      </c>
      <c r="F170">
        <f>[1]!WallScanTrans(B170,I148,H148,J148,L148)+K148</f>
        <v>29.504982112120647</v>
      </c>
      <c r="G170">
        <f t="shared" si="3"/>
        <v>8.7933425366148194E-3</v>
      </c>
    </row>
    <row r="171" spans="1:7">
      <c r="A171">
        <v>22</v>
      </c>
      <c r="B171">
        <v>-12.72</v>
      </c>
      <c r="C171">
        <v>14</v>
      </c>
      <c r="D171">
        <v>3500</v>
      </c>
      <c r="E171">
        <v>34</v>
      </c>
      <c r="F171">
        <f>[1]!WallScanTrans(B171,I148,H148,J148,L148)+K148</f>
        <v>29.504982112120647</v>
      </c>
      <c r="G171">
        <f t="shared" si="3"/>
        <v>0.59427017095162826</v>
      </c>
    </row>
    <row r="172" spans="1:7">
      <c r="A172">
        <v>23</v>
      </c>
      <c r="B172">
        <v>-12.77</v>
      </c>
      <c r="C172">
        <v>13</v>
      </c>
      <c r="D172">
        <v>3500</v>
      </c>
      <c r="E172">
        <v>27</v>
      </c>
      <c r="F172">
        <f>[1]!WallScanTrans(B172,I148,H148,J148,L148)+K148</f>
        <v>29.504982112120647</v>
      </c>
      <c r="G172">
        <f t="shared" si="3"/>
        <v>0.23240501414979325</v>
      </c>
    </row>
    <row r="173" spans="1:7">
      <c r="A173">
        <v>24</v>
      </c>
      <c r="B173">
        <v>-12.824999999999999</v>
      </c>
      <c r="C173">
        <v>13</v>
      </c>
      <c r="D173">
        <v>3500</v>
      </c>
      <c r="E173">
        <v>31</v>
      </c>
      <c r="F173">
        <f>[1]!WallScanTrans(B173,I148,H148,J148,L148)+K148</f>
        <v>29.504982112120647</v>
      </c>
      <c r="G173">
        <f t="shared" si="3"/>
        <v>7.2099305970298122E-2</v>
      </c>
    </row>
    <row r="174" spans="1:7">
      <c r="A174">
        <v>25</v>
      </c>
      <c r="B174">
        <v>-12.875</v>
      </c>
      <c r="C174">
        <v>13</v>
      </c>
      <c r="D174">
        <v>3500</v>
      </c>
      <c r="E174">
        <v>28</v>
      </c>
      <c r="F174">
        <f>[1]!WallScanTrans(B174,I148,H148,J148,L148)+K148</f>
        <v>29.504982112120647</v>
      </c>
      <c r="G174">
        <f t="shared" si="3"/>
        <v>8.0891827064397279E-2</v>
      </c>
    </row>
    <row r="175" spans="1:7">
      <c r="A175">
        <v>26</v>
      </c>
      <c r="B175">
        <v>-12.935</v>
      </c>
      <c r="C175">
        <v>13</v>
      </c>
      <c r="D175">
        <v>3500</v>
      </c>
      <c r="E175">
        <v>38</v>
      </c>
      <c r="F175">
        <f>[1]!WallScanTrans(B175,I148,H148,J148,L148)+K148</f>
        <v>29.504982112120647</v>
      </c>
      <c r="G175">
        <f t="shared" si="3"/>
        <v>1.8990876030365835</v>
      </c>
    </row>
    <row r="176" spans="1:7">
      <c r="A176">
        <v>27</v>
      </c>
      <c r="B176">
        <v>-13</v>
      </c>
      <c r="C176">
        <v>13</v>
      </c>
      <c r="D176">
        <v>3500</v>
      </c>
      <c r="E176">
        <v>25</v>
      </c>
      <c r="F176">
        <f>[1]!WallScanTrans(B176,I148,H148,J148,L148)+K148</f>
        <v>29.504982112120647</v>
      </c>
      <c r="G176">
        <f t="shared" si="3"/>
        <v>0.8117945532210803</v>
      </c>
    </row>
    <row r="177" spans="1:12">
      <c r="A177" t="s">
        <v>0</v>
      </c>
    </row>
    <row r="178" spans="1:12">
      <c r="A178" t="s">
        <v>0</v>
      </c>
    </row>
    <row r="179" spans="1:12">
      <c r="A179" t="s">
        <v>0</v>
      </c>
    </row>
    <row r="180" spans="1:12">
      <c r="A180" t="s">
        <v>0</v>
      </c>
    </row>
    <row r="181" spans="1:12">
      <c r="A181" t="s">
        <v>69</v>
      </c>
    </row>
    <row r="182" spans="1:12">
      <c r="A182" t="s">
        <v>2</v>
      </c>
    </row>
    <row r="183" spans="1:12">
      <c r="A183" t="s">
        <v>3</v>
      </c>
    </row>
    <row r="184" spans="1:12">
      <c r="A184" t="s">
        <v>4</v>
      </c>
    </row>
    <row r="185" spans="1:12">
      <c r="A185" t="s">
        <v>5</v>
      </c>
    </row>
    <row r="186" spans="1:12">
      <c r="A186" t="s">
        <v>6</v>
      </c>
    </row>
    <row r="187" spans="1:12">
      <c r="A187" t="s">
        <v>7</v>
      </c>
    </row>
    <row r="188" spans="1:12">
      <c r="A188" t="s">
        <v>70</v>
      </c>
    </row>
    <row r="189" spans="1:12">
      <c r="A189" t="s">
        <v>9</v>
      </c>
    </row>
    <row r="190" spans="1:12">
      <c r="A190" t="s">
        <v>10</v>
      </c>
    </row>
    <row r="191" spans="1:12">
      <c r="A191" t="s">
        <v>11</v>
      </c>
      <c r="H191" t="s">
        <v>62</v>
      </c>
      <c r="I191" t="s">
        <v>63</v>
      </c>
      <c r="J191" t="s">
        <v>64</v>
      </c>
      <c r="K191" t="s">
        <v>65</v>
      </c>
      <c r="L191" t="s">
        <v>23</v>
      </c>
    </row>
    <row r="192" spans="1:12">
      <c r="A192" t="s">
        <v>0</v>
      </c>
      <c r="H192">
        <v>-12.285501010220715</v>
      </c>
      <c r="I192">
        <v>197.19602522547069</v>
      </c>
      <c r="J192">
        <v>0.19155695563036237</v>
      </c>
      <c r="K192">
        <v>27.608125910334934</v>
      </c>
      <c r="L192">
        <v>90.2</v>
      </c>
    </row>
    <row r="193" spans="1:8">
      <c r="A193" t="s">
        <v>44</v>
      </c>
      <c r="B193" t="s">
        <v>37</v>
      </c>
      <c r="C193" t="s">
        <v>26</v>
      </c>
      <c r="D193" t="s">
        <v>43</v>
      </c>
      <c r="E193" t="s">
        <v>42</v>
      </c>
      <c r="F193" t="s">
        <v>66</v>
      </c>
      <c r="G193" t="s">
        <v>67</v>
      </c>
      <c r="H193" t="s">
        <v>68</v>
      </c>
    </row>
    <row r="194" spans="1:8">
      <c r="A194">
        <v>1</v>
      </c>
      <c r="B194">
        <v>-11.68</v>
      </c>
      <c r="C194">
        <v>13</v>
      </c>
      <c r="D194">
        <v>3500</v>
      </c>
      <c r="E194">
        <v>206</v>
      </c>
      <c r="F194">
        <f>[1]!WallScanTrans(B194,I192,H192,J192,L192)+K192</f>
        <v>224.80415113580563</v>
      </c>
      <c r="G194">
        <f>(F194-E194)^2/E194</f>
        <v>1.7164859220301942</v>
      </c>
      <c r="H194">
        <f>SUM(G194:G220)/(COUNT(G194:G220)-5)</f>
        <v>1.745944176969195</v>
      </c>
    </row>
    <row r="195" spans="1:8">
      <c r="A195">
        <v>2</v>
      </c>
      <c r="B195">
        <v>-11.734999999999999</v>
      </c>
      <c r="C195">
        <v>13</v>
      </c>
      <c r="D195">
        <v>3500</v>
      </c>
      <c r="E195">
        <v>200</v>
      </c>
      <c r="F195">
        <f>[1]!WallScanTrans(B195,I192,H192,J192,L192)+K192</f>
        <v>224.80415113580563</v>
      </c>
      <c r="G195">
        <f t="shared" ref="G195:G220" si="4">(F195-E195)^2/E195</f>
        <v>3.0762295678394378</v>
      </c>
    </row>
    <row r="196" spans="1:8">
      <c r="A196">
        <v>3</v>
      </c>
      <c r="B196">
        <v>-11.8</v>
      </c>
      <c r="C196">
        <v>13</v>
      </c>
      <c r="D196">
        <v>3500</v>
      </c>
      <c r="E196">
        <v>242</v>
      </c>
      <c r="F196">
        <f>[1]!WallScanTrans(B196,I192,H192,J192,L192)+K192</f>
        <v>224.80415113580563</v>
      </c>
      <c r="G196">
        <f t="shared" si="4"/>
        <v>1.2218893312405577</v>
      </c>
    </row>
    <row r="197" spans="1:8">
      <c r="A197">
        <v>4</v>
      </c>
      <c r="B197">
        <v>-11.855</v>
      </c>
      <c r="C197">
        <v>13</v>
      </c>
      <c r="D197">
        <v>3500</v>
      </c>
      <c r="E197">
        <v>226</v>
      </c>
      <c r="F197">
        <f>[1]!WallScanTrans(B197,I192,H192,J192,L192)+K192</f>
        <v>224.80415113580563</v>
      </c>
      <c r="G197">
        <f t="shared" si="4"/>
        <v>6.3276748052875026E-3</v>
      </c>
    </row>
    <row r="198" spans="1:8">
      <c r="A198">
        <v>5</v>
      </c>
      <c r="B198">
        <v>-11.91</v>
      </c>
      <c r="C198">
        <v>13</v>
      </c>
      <c r="D198">
        <v>3500</v>
      </c>
      <c r="E198">
        <v>230</v>
      </c>
      <c r="F198">
        <f>[1]!WallScanTrans(B198,I192,H192,J192,L192)+K192</f>
        <v>224.80415113580563</v>
      </c>
      <c r="G198">
        <f t="shared" si="4"/>
        <v>0.11737758878065205</v>
      </c>
    </row>
    <row r="199" spans="1:8">
      <c r="A199">
        <v>6</v>
      </c>
      <c r="B199">
        <v>-11.965</v>
      </c>
      <c r="C199">
        <v>13</v>
      </c>
      <c r="D199">
        <v>3500</v>
      </c>
      <c r="E199">
        <v>246</v>
      </c>
      <c r="F199">
        <f>[1]!WallScanTrans(B199,I192,H192,J192,L192)+K192</f>
        <v>224.80415113580563</v>
      </c>
      <c r="G199">
        <f t="shared" si="4"/>
        <v>1.8262764596494714</v>
      </c>
    </row>
    <row r="200" spans="1:8">
      <c r="A200">
        <v>7</v>
      </c>
      <c r="B200">
        <v>-12.02</v>
      </c>
      <c r="C200">
        <v>13</v>
      </c>
      <c r="D200">
        <v>3500</v>
      </c>
      <c r="E200">
        <v>227</v>
      </c>
      <c r="F200">
        <f>[1]!WallScanTrans(B200,I192,H192,J192,L192)+K192</f>
        <v>224.77138508911187</v>
      </c>
      <c r="G200">
        <f t="shared" si="4"/>
        <v>2.1879843264462073E-2</v>
      </c>
    </row>
    <row r="201" spans="1:8">
      <c r="A201">
        <v>8</v>
      </c>
      <c r="B201">
        <v>-12.074999999999999</v>
      </c>
      <c r="C201">
        <v>13</v>
      </c>
      <c r="D201">
        <v>3500</v>
      </c>
      <c r="E201">
        <v>212</v>
      </c>
      <c r="F201">
        <f>[1]!WallScanTrans(B201,I192,H192,J192,L192)+K192</f>
        <v>219.96195801015708</v>
      </c>
      <c r="G201">
        <f t="shared" si="4"/>
        <v>0.29902252526181333</v>
      </c>
    </row>
    <row r="202" spans="1:8">
      <c r="A202">
        <v>9</v>
      </c>
      <c r="B202">
        <v>-12.13</v>
      </c>
      <c r="C202">
        <v>13</v>
      </c>
      <c r="D202">
        <v>3500</v>
      </c>
      <c r="E202">
        <v>239</v>
      </c>
      <c r="F202">
        <f>[1]!WallScanTrans(B202,I192,H192,J192,L192)+K192</f>
        <v>206.99589611962779</v>
      </c>
      <c r="G202">
        <f t="shared" si="4"/>
        <v>4.2856178459650867</v>
      </c>
    </row>
    <row r="203" spans="1:8">
      <c r="A203">
        <v>10</v>
      </c>
      <c r="B203">
        <v>-12.185</v>
      </c>
      <c r="C203">
        <v>13</v>
      </c>
      <c r="D203">
        <v>3500</v>
      </c>
      <c r="E203">
        <v>183</v>
      </c>
      <c r="F203">
        <f>[1]!WallScanTrans(B203,I192,H192,J192,L192)+K192</f>
        <v>185.87319941752494</v>
      </c>
      <c r="G203">
        <f t="shared" si="4"/>
        <v>4.5110791764293327E-2</v>
      </c>
    </row>
    <row r="204" spans="1:8">
      <c r="A204">
        <v>11</v>
      </c>
      <c r="B204">
        <v>-12.24</v>
      </c>
      <c r="C204">
        <v>13</v>
      </c>
      <c r="D204">
        <v>3500</v>
      </c>
      <c r="E204">
        <v>139</v>
      </c>
      <c r="F204">
        <f>[1]!WallScanTrans(B204,I192,H192,J192,L192)+K192</f>
        <v>156.59386790384821</v>
      </c>
      <c r="G204">
        <f t="shared" si="4"/>
        <v>2.2269366030076267</v>
      </c>
    </row>
    <row r="205" spans="1:8">
      <c r="A205">
        <v>12</v>
      </c>
      <c r="B205">
        <v>-12.295</v>
      </c>
      <c r="C205">
        <v>13</v>
      </c>
      <c r="D205">
        <v>3500</v>
      </c>
      <c r="E205">
        <v>137</v>
      </c>
      <c r="F205">
        <f>[1]!WallScanTrans(B205,I192,H192,J192,L192)+K192</f>
        <v>119.40120066621449</v>
      </c>
      <c r="G205">
        <f t="shared" si="4"/>
        <v>2.2607134159916003</v>
      </c>
    </row>
    <row r="206" spans="1:8">
      <c r="A206">
        <v>13</v>
      </c>
      <c r="B206">
        <v>-12.355</v>
      </c>
      <c r="C206">
        <v>13</v>
      </c>
      <c r="D206">
        <v>3500</v>
      </c>
      <c r="E206">
        <v>72</v>
      </c>
      <c r="F206">
        <f>[1]!WallScanTrans(B206,I192,H192,J192,L192)+K192</f>
        <v>82.040004379744317</v>
      </c>
      <c r="G206">
        <f t="shared" si="4"/>
        <v>1.4000234436845149</v>
      </c>
    </row>
    <row r="207" spans="1:8">
      <c r="A207">
        <v>14</v>
      </c>
      <c r="B207">
        <v>-12.404999999999999</v>
      </c>
      <c r="C207">
        <v>14</v>
      </c>
      <c r="D207">
        <v>3500</v>
      </c>
      <c r="E207">
        <v>61</v>
      </c>
      <c r="F207">
        <f>[1]!WallScanTrans(B207,I192,H192,J192,L192)+K192</f>
        <v>58.320796696996254</v>
      </c>
      <c r="G207">
        <f t="shared" si="4"/>
        <v>0.11767426784960953</v>
      </c>
    </row>
    <row r="208" spans="1:8">
      <c r="A208">
        <v>15</v>
      </c>
      <c r="B208">
        <v>-12.465</v>
      </c>
      <c r="C208">
        <v>13</v>
      </c>
      <c r="D208">
        <v>3500</v>
      </c>
      <c r="E208">
        <v>40</v>
      </c>
      <c r="F208">
        <f>[1]!WallScanTrans(B208,I192,H192,J192,L192)+K192</f>
        <v>38.755894544869363</v>
      </c>
      <c r="G208">
        <f t="shared" si="4"/>
        <v>3.8694959587145208E-2</v>
      </c>
    </row>
    <row r="209" spans="1:7">
      <c r="A209">
        <v>16</v>
      </c>
      <c r="B209">
        <v>-12.52</v>
      </c>
      <c r="C209">
        <v>13</v>
      </c>
      <c r="D209">
        <v>3500</v>
      </c>
      <c r="E209">
        <v>32</v>
      </c>
      <c r="F209">
        <f>[1]!WallScanTrans(B209,I192,H192,J192,L192)+K192</f>
        <v>29.348791844792714</v>
      </c>
      <c r="G209">
        <f t="shared" si="4"/>
        <v>0.2196532713199256</v>
      </c>
    </row>
    <row r="210" spans="1:7">
      <c r="A210">
        <v>17</v>
      </c>
      <c r="B210">
        <v>-12.574999999999999</v>
      </c>
      <c r="C210">
        <v>13</v>
      </c>
      <c r="D210">
        <v>3500</v>
      </c>
      <c r="E210">
        <v>26</v>
      </c>
      <c r="F210">
        <f>[1]!WallScanTrans(B210,I192,H192,J192,L192)+K192</f>
        <v>27.608125910334934</v>
      </c>
      <c r="G210">
        <f t="shared" si="4"/>
        <v>9.9464190134252312E-2</v>
      </c>
    </row>
    <row r="211" spans="1:7">
      <c r="A211">
        <v>18</v>
      </c>
      <c r="B211">
        <v>-12.63</v>
      </c>
      <c r="C211">
        <v>13</v>
      </c>
      <c r="D211">
        <v>3500</v>
      </c>
      <c r="E211">
        <v>18</v>
      </c>
      <c r="F211">
        <f>[1]!WallScanTrans(B211,I192,H192,J192,L192)+K192</f>
        <v>27.608125910334934</v>
      </c>
      <c r="G211">
        <f t="shared" si="4"/>
        <v>5.1286713060471945</v>
      </c>
    </row>
    <row r="212" spans="1:7">
      <c r="A212">
        <v>19</v>
      </c>
      <c r="B212">
        <v>-12.685</v>
      </c>
      <c r="C212">
        <v>13</v>
      </c>
      <c r="D212">
        <v>3500</v>
      </c>
      <c r="E212">
        <v>30</v>
      </c>
      <c r="F212">
        <f>[1]!WallScanTrans(B212,I192,H192,J192,L192)+K192</f>
        <v>27.608125910334934</v>
      </c>
      <c r="G212">
        <f t="shared" si="4"/>
        <v>0.1907020553603696</v>
      </c>
    </row>
    <row r="213" spans="1:7">
      <c r="A213">
        <v>20</v>
      </c>
      <c r="B213">
        <v>-12.74</v>
      </c>
      <c r="C213">
        <v>14</v>
      </c>
      <c r="D213">
        <v>3500</v>
      </c>
      <c r="E213">
        <v>30</v>
      </c>
      <c r="F213">
        <f>[1]!WallScanTrans(B213,I192,H192,J192,L192)+K192</f>
        <v>27.608125910334934</v>
      </c>
      <c r="G213">
        <f t="shared" si="4"/>
        <v>0.1907020553603696</v>
      </c>
    </row>
    <row r="214" spans="1:7">
      <c r="A214">
        <v>21</v>
      </c>
      <c r="B214">
        <v>-12.795</v>
      </c>
      <c r="C214">
        <v>13</v>
      </c>
      <c r="D214">
        <v>3500</v>
      </c>
      <c r="E214">
        <v>28</v>
      </c>
      <c r="F214">
        <f>[1]!WallScanTrans(B214,I192,H192,J192,L192)+K192</f>
        <v>27.608125910334934</v>
      </c>
      <c r="G214">
        <f t="shared" si="4"/>
        <v>5.4844750768151523E-3</v>
      </c>
    </row>
    <row r="215" spans="1:7">
      <c r="A215">
        <v>22</v>
      </c>
      <c r="B215">
        <v>-12.85</v>
      </c>
      <c r="C215">
        <v>13</v>
      </c>
      <c r="D215">
        <v>3500</v>
      </c>
      <c r="E215">
        <v>38</v>
      </c>
      <c r="F215">
        <f>[1]!WallScanTrans(B215,I192,H192,J192,L192)+K192</f>
        <v>27.608125910334934</v>
      </c>
      <c r="G215">
        <f t="shared" si="4"/>
        <v>2.8418696604066356</v>
      </c>
    </row>
    <row r="216" spans="1:7">
      <c r="A216">
        <v>23</v>
      </c>
      <c r="B216">
        <v>-12.9</v>
      </c>
      <c r="C216">
        <v>13</v>
      </c>
      <c r="D216">
        <v>3500</v>
      </c>
      <c r="E216">
        <v>19</v>
      </c>
      <c r="F216">
        <f>[1]!WallScanTrans(B216,I192,H192,J192,L192)+K192</f>
        <v>27.608125910334934</v>
      </c>
      <c r="G216">
        <f t="shared" si="4"/>
        <v>3.8999911414831385</v>
      </c>
    </row>
    <row r="217" spans="1:7">
      <c r="A217">
        <v>24</v>
      </c>
      <c r="B217">
        <v>-12.965</v>
      </c>
      <c r="C217">
        <v>13</v>
      </c>
      <c r="D217">
        <v>3500</v>
      </c>
      <c r="E217">
        <v>25</v>
      </c>
      <c r="F217">
        <f>[1]!WallScanTrans(B217,I192,H192,J192,L192)+K192</f>
        <v>27.608125910334934</v>
      </c>
      <c r="G217">
        <f t="shared" si="4"/>
        <v>0.27209283056641709</v>
      </c>
    </row>
    <row r="218" spans="1:7">
      <c r="A218">
        <v>25</v>
      </c>
      <c r="B218">
        <v>-13.015000000000001</v>
      </c>
      <c r="C218">
        <v>13</v>
      </c>
      <c r="D218">
        <v>3500</v>
      </c>
      <c r="E218">
        <v>43</v>
      </c>
      <c r="F218">
        <f>[1]!WallScanTrans(B218,I192,H192,J192,L192)+K192</f>
        <v>27.608125910334934</v>
      </c>
      <c r="G218">
        <f t="shared" si="4"/>
        <v>5.5095299533047166</v>
      </c>
    </row>
    <row r="219" spans="1:7">
      <c r="A219">
        <v>26</v>
      </c>
      <c r="B219">
        <v>-13.07</v>
      </c>
      <c r="C219">
        <v>13</v>
      </c>
      <c r="D219">
        <v>3500</v>
      </c>
      <c r="E219">
        <v>30</v>
      </c>
      <c r="F219">
        <f>[1]!WallScanTrans(B219,I192,H192,J192,L192)+K192</f>
        <v>27.608125910334934</v>
      </c>
      <c r="G219">
        <f t="shared" si="4"/>
        <v>0.1907020553603696</v>
      </c>
    </row>
    <row r="220" spans="1:7">
      <c r="A220">
        <v>27</v>
      </c>
      <c r="B220">
        <v>-13.12</v>
      </c>
      <c r="C220">
        <v>13</v>
      </c>
      <c r="D220">
        <v>3500</v>
      </c>
      <c r="E220">
        <v>34</v>
      </c>
      <c r="F220">
        <f>[1]!WallScanTrans(B220,I192,H192,J192,L192)+K192</f>
        <v>27.608125910334934</v>
      </c>
      <c r="G220">
        <f t="shared" si="4"/>
        <v>1.2016486581803416</v>
      </c>
    </row>
    <row r="221" spans="1:7">
      <c r="A221" t="s">
        <v>0</v>
      </c>
    </row>
    <row r="222" spans="1:7">
      <c r="A222" t="s">
        <v>0</v>
      </c>
    </row>
    <row r="223" spans="1:7">
      <c r="A223" t="s">
        <v>0</v>
      </c>
    </row>
    <row r="224" spans="1:7">
      <c r="A224" t="s">
        <v>0</v>
      </c>
    </row>
    <row r="225" spans="1:21">
      <c r="A225" t="s">
        <v>71</v>
      </c>
    </row>
    <row r="226" spans="1:21">
      <c r="A226" t="s">
        <v>2</v>
      </c>
    </row>
    <row r="227" spans="1:21">
      <c r="A227" t="s">
        <v>3</v>
      </c>
    </row>
    <row r="228" spans="1:21">
      <c r="A228" t="s">
        <v>4</v>
      </c>
    </row>
    <row r="229" spans="1:21">
      <c r="A229" t="s">
        <v>5</v>
      </c>
    </row>
    <row r="230" spans="1:21">
      <c r="A230" t="s">
        <v>6</v>
      </c>
    </row>
    <row r="231" spans="1:21">
      <c r="A231" t="s">
        <v>7</v>
      </c>
    </row>
    <row r="232" spans="1:21">
      <c r="A232" t="s">
        <v>72</v>
      </c>
    </row>
    <row r="233" spans="1:21">
      <c r="A233" t="s">
        <v>9</v>
      </c>
    </row>
    <row r="234" spans="1:21">
      <c r="A234" t="s">
        <v>10</v>
      </c>
    </row>
    <row r="235" spans="1:21">
      <c r="A235" t="s">
        <v>11</v>
      </c>
      <c r="H235" t="s">
        <v>62</v>
      </c>
      <c r="I235" t="s">
        <v>63</v>
      </c>
      <c r="J235" t="s">
        <v>64</v>
      </c>
      <c r="K235" t="s">
        <v>65</v>
      </c>
      <c r="L235" t="s">
        <v>23</v>
      </c>
    </row>
    <row r="236" spans="1:21">
      <c r="A236" t="s">
        <v>0</v>
      </c>
      <c r="H236">
        <v>-12.247773748162029</v>
      </c>
      <c r="I236">
        <v>207.27874095552633</v>
      </c>
      <c r="J236">
        <v>0.15764028718070897</v>
      </c>
      <c r="K236">
        <v>26.96553697627575</v>
      </c>
      <c r="L236">
        <v>90.2</v>
      </c>
    </row>
    <row r="237" spans="1:21">
      <c r="A237" t="s">
        <v>44</v>
      </c>
      <c r="B237" t="s">
        <v>37</v>
      </c>
      <c r="C237" t="s">
        <v>26</v>
      </c>
      <c r="D237" t="s">
        <v>43</v>
      </c>
      <c r="E237" t="s">
        <v>42</v>
      </c>
      <c r="F237" t="s">
        <v>66</v>
      </c>
      <c r="G237" t="s">
        <v>67</v>
      </c>
      <c r="H237" t="s">
        <v>68</v>
      </c>
    </row>
    <row r="238" spans="1:21">
      <c r="A238">
        <v>1</v>
      </c>
      <c r="B238">
        <v>-11.68</v>
      </c>
      <c r="C238">
        <v>13</v>
      </c>
      <c r="D238">
        <v>3500</v>
      </c>
      <c r="E238">
        <v>199</v>
      </c>
      <c r="F238">
        <f>[1]!WallScanTrans(B238,I236,H236,J236,L236)+K236</f>
        <v>234.24427793180209</v>
      </c>
      <c r="G238">
        <f>(F238-E238)^2/E238</f>
        <v>6.2420056629854868</v>
      </c>
      <c r="H238">
        <f>SUM(G238:G264)/(COUNT(G238:G264)-5)</f>
        <v>1.5382339216701353</v>
      </c>
    </row>
    <row r="239" spans="1:21">
      <c r="A239">
        <v>2</v>
      </c>
      <c r="B239">
        <v>-11.734999999999999</v>
      </c>
      <c r="C239">
        <v>13</v>
      </c>
      <c r="D239">
        <v>3500</v>
      </c>
      <c r="E239">
        <v>231</v>
      </c>
      <c r="F239">
        <f>[1]!WallScanTrans(B239,I236,H236,J236,L236)+K236</f>
        <v>234.24427793180209</v>
      </c>
      <c r="G239">
        <f t="shared" ref="G239:G264" si="5">(F239-E239)^2/E239</f>
        <v>4.5564239388649508E-2</v>
      </c>
    </row>
    <row r="240" spans="1:21">
      <c r="A240">
        <v>3</v>
      </c>
      <c r="B240">
        <v>-11.8</v>
      </c>
      <c r="C240">
        <v>13</v>
      </c>
      <c r="D240">
        <v>3500</v>
      </c>
      <c r="E240">
        <v>264</v>
      </c>
      <c r="F240">
        <f>[1]!WallScanTrans(B240,I236,H236,J236,L236)+K236</f>
        <v>234.24427793180209</v>
      </c>
      <c r="G240">
        <f t="shared" si="5"/>
        <v>3.3537992265145462</v>
      </c>
      <c r="T240" t="s">
        <v>163</v>
      </c>
      <c r="U240">
        <v>23</v>
      </c>
    </row>
    <row r="241" spans="1:21">
      <c r="A241">
        <v>4</v>
      </c>
      <c r="B241">
        <v>-11.855</v>
      </c>
      <c r="C241">
        <v>13</v>
      </c>
      <c r="D241">
        <v>3500</v>
      </c>
      <c r="E241">
        <v>246</v>
      </c>
      <c r="F241">
        <f>[1]!WallScanTrans(B241,I236,H236,J236,L236)+K236</f>
        <v>234.24427793180209</v>
      </c>
      <c r="G241">
        <f t="shared" si="5"/>
        <v>0.5617764282305503</v>
      </c>
      <c r="T241" t="s">
        <v>164</v>
      </c>
      <c r="U241" t="s">
        <v>165</v>
      </c>
    </row>
    <row r="242" spans="1:21">
      <c r="A242">
        <v>5</v>
      </c>
      <c r="B242">
        <v>-11.914999999999999</v>
      </c>
      <c r="C242">
        <v>13</v>
      </c>
      <c r="D242">
        <v>3500</v>
      </c>
      <c r="E242">
        <v>227</v>
      </c>
      <c r="F242">
        <f>[1]!WallScanTrans(B242,I236,H236,J236,L236)+K236</f>
        <v>234.24427793180209</v>
      </c>
      <c r="G242">
        <f t="shared" si="5"/>
        <v>0.23118750111539535</v>
      </c>
      <c r="T242">
        <v>-11.6</v>
      </c>
      <c r="U242">
        <f>T242-22*0.055</f>
        <v>-12.809999999999999</v>
      </c>
    </row>
    <row r="243" spans="1:21">
      <c r="A243">
        <v>6</v>
      </c>
      <c r="B243">
        <v>-11.965</v>
      </c>
      <c r="C243">
        <v>13</v>
      </c>
      <c r="D243">
        <v>3500</v>
      </c>
      <c r="E243">
        <v>239</v>
      </c>
      <c r="F243">
        <f>[1]!WallScanTrans(B243,I236,H236,J236,L236)+K236</f>
        <v>234.24427793180209</v>
      </c>
      <c r="G243">
        <f t="shared" si="5"/>
        <v>9.4631348911902197E-2</v>
      </c>
    </row>
    <row r="244" spans="1:21">
      <c r="A244">
        <v>7</v>
      </c>
      <c r="B244">
        <v>-12.02</v>
      </c>
      <c r="C244">
        <v>13</v>
      </c>
      <c r="D244">
        <v>3500</v>
      </c>
      <c r="E244">
        <v>230</v>
      </c>
      <c r="F244">
        <f>[1]!WallScanTrans(B244,I236,H236,J236,L236)+K236</f>
        <v>234.24427793180209</v>
      </c>
      <c r="G244">
        <f t="shared" si="5"/>
        <v>7.8321283314705267E-2</v>
      </c>
    </row>
    <row r="245" spans="1:21">
      <c r="A245">
        <v>8</v>
      </c>
      <c r="B245">
        <v>-12.074999999999999</v>
      </c>
      <c r="C245">
        <v>13</v>
      </c>
      <c r="D245">
        <v>3500</v>
      </c>
      <c r="E245">
        <v>235</v>
      </c>
      <c r="F245">
        <f>[1]!WallScanTrans(B245,I236,H236,J236,L236)+K236</f>
        <v>229.0598632995904</v>
      </c>
      <c r="G245">
        <f t="shared" si="5"/>
        <v>0.15014988944490637</v>
      </c>
    </row>
    <row r="246" spans="1:21">
      <c r="A246">
        <v>9</v>
      </c>
      <c r="B246">
        <v>-12.13</v>
      </c>
      <c r="C246">
        <v>13</v>
      </c>
      <c r="D246">
        <v>3500</v>
      </c>
      <c r="E246">
        <v>217</v>
      </c>
      <c r="F246">
        <f>[1]!WallScanTrans(B246,I236,H236,J236,L236)+K236</f>
        <v>211.2727078515708</v>
      </c>
      <c r="G246">
        <f t="shared" si="5"/>
        <v>0.15116071591455651</v>
      </c>
    </row>
    <row r="247" spans="1:21">
      <c r="A247">
        <v>10</v>
      </c>
      <c r="B247">
        <v>-12.185</v>
      </c>
      <c r="C247">
        <v>13</v>
      </c>
      <c r="D247">
        <v>3500</v>
      </c>
      <c r="E247">
        <v>203</v>
      </c>
      <c r="F247">
        <f>[1]!WallScanTrans(B247,I236,H236,J236,L236)+K236</f>
        <v>180.82568836639365</v>
      </c>
      <c r="G247">
        <f t="shared" si="5"/>
        <v>2.4221679626812311</v>
      </c>
    </row>
    <row r="248" spans="1:21">
      <c r="A248">
        <v>11</v>
      </c>
      <c r="B248">
        <v>-12.24</v>
      </c>
      <c r="C248">
        <v>13</v>
      </c>
      <c r="D248">
        <v>3500</v>
      </c>
      <c r="E248">
        <v>126</v>
      </c>
      <c r="F248">
        <f>[1]!WallScanTrans(B248,I236,H236,J236,L236)+K236</f>
        <v>137.71880484405852</v>
      </c>
      <c r="G248">
        <f t="shared" si="5"/>
        <v>1.0899237061359488</v>
      </c>
    </row>
    <row r="249" spans="1:21">
      <c r="A249">
        <v>12</v>
      </c>
      <c r="B249">
        <v>-12.295</v>
      </c>
      <c r="C249">
        <v>13</v>
      </c>
      <c r="D249">
        <v>3500</v>
      </c>
      <c r="E249">
        <v>84</v>
      </c>
      <c r="F249">
        <f>[1]!WallScanTrans(B249,I236,H236,J236,L236)+K236</f>
        <v>91.286117965831124</v>
      </c>
      <c r="G249">
        <f t="shared" si="5"/>
        <v>0.63199422633341762</v>
      </c>
    </row>
    <row r="250" spans="1:21">
      <c r="A250">
        <v>13</v>
      </c>
      <c r="B250">
        <v>-12.355</v>
      </c>
      <c r="C250">
        <v>13</v>
      </c>
      <c r="D250">
        <v>3500</v>
      </c>
      <c r="E250">
        <v>55</v>
      </c>
      <c r="F250">
        <f>[1]!WallScanTrans(B250,I236,H236,J236,L236)+K236</f>
        <v>54.794899430175349</v>
      </c>
      <c r="G250">
        <f t="shared" si="5"/>
        <v>7.6484079531630297E-4</v>
      </c>
    </row>
    <row r="251" spans="1:21">
      <c r="A251">
        <v>14</v>
      </c>
      <c r="B251">
        <v>-12.404999999999999</v>
      </c>
      <c r="C251">
        <v>13</v>
      </c>
      <c r="D251">
        <v>3500</v>
      </c>
      <c r="E251">
        <v>44</v>
      </c>
      <c r="F251">
        <f>[1]!WallScanTrans(B251,I236,H236,J236,L236)+K236</f>
        <v>35.894517956970134</v>
      </c>
      <c r="G251">
        <f t="shared" si="5"/>
        <v>1.4931554352245369</v>
      </c>
    </row>
    <row r="252" spans="1:21">
      <c r="A252">
        <v>15</v>
      </c>
      <c r="B252">
        <v>-12.465</v>
      </c>
      <c r="C252">
        <v>13</v>
      </c>
      <c r="D252">
        <v>3500</v>
      </c>
      <c r="E252">
        <v>35</v>
      </c>
      <c r="F252">
        <f>[1]!WallScanTrans(B252,I236,H236,J236,L236)+K236</f>
        <v>27.024820956932064</v>
      </c>
      <c r="G252">
        <f t="shared" si="5"/>
        <v>1.8172423076854285</v>
      </c>
    </row>
    <row r="253" spans="1:21">
      <c r="A253">
        <v>16</v>
      </c>
      <c r="B253">
        <v>-12.52</v>
      </c>
      <c r="C253">
        <v>14</v>
      </c>
      <c r="D253">
        <v>3500</v>
      </c>
      <c r="E253">
        <v>31</v>
      </c>
      <c r="F253">
        <f>[1]!WallScanTrans(B253,I236,H236,J236,L236)+K236</f>
        <v>26.96553697627575</v>
      </c>
      <c r="G253">
        <f t="shared" si="5"/>
        <v>0.52506102870316829</v>
      </c>
    </row>
    <row r="254" spans="1:21">
      <c r="A254">
        <v>17</v>
      </c>
      <c r="B254">
        <v>-12.574999999999999</v>
      </c>
      <c r="C254">
        <v>13</v>
      </c>
      <c r="D254">
        <v>3500</v>
      </c>
      <c r="E254">
        <v>28</v>
      </c>
      <c r="F254">
        <f>[1]!WallScanTrans(B254,I236,H236,J236,L236)+K236</f>
        <v>26.96553697627575</v>
      </c>
      <c r="G254">
        <f t="shared" si="5"/>
        <v>3.8218348123311353E-2</v>
      </c>
    </row>
    <row r="255" spans="1:21">
      <c r="A255">
        <v>18</v>
      </c>
      <c r="B255">
        <v>-12.63</v>
      </c>
      <c r="C255">
        <v>13</v>
      </c>
      <c r="D255">
        <v>3500</v>
      </c>
      <c r="E255">
        <v>32</v>
      </c>
      <c r="F255">
        <f>[1]!WallScanTrans(B255,I236,H236,J236,L236)+K236</f>
        <v>26.96553697627575</v>
      </c>
      <c r="G255">
        <f t="shared" si="5"/>
        <v>0.79205681053895993</v>
      </c>
    </row>
    <row r="256" spans="1:21">
      <c r="A256">
        <v>19</v>
      </c>
      <c r="B256">
        <v>-12.685</v>
      </c>
      <c r="C256">
        <v>13</v>
      </c>
      <c r="D256">
        <v>3500</v>
      </c>
      <c r="E256">
        <v>36</v>
      </c>
      <c r="F256">
        <f>[1]!WallScanTrans(B256,I236,H236,J236,L236)+K236</f>
        <v>26.96553697627575</v>
      </c>
      <c r="G256">
        <f t="shared" si="5"/>
        <v>2.2672645035289087</v>
      </c>
    </row>
    <row r="257" spans="1:7">
      <c r="A257">
        <v>20</v>
      </c>
      <c r="B257">
        <v>-12.74</v>
      </c>
      <c r="C257">
        <v>13</v>
      </c>
      <c r="D257">
        <v>3500</v>
      </c>
      <c r="E257">
        <v>22</v>
      </c>
      <c r="F257">
        <f>[1]!WallScanTrans(B257,I236,H236,J236,L236)+K236</f>
        <v>26.96553697627575</v>
      </c>
      <c r="G257">
        <f t="shared" si="5"/>
        <v>1.1207526119437146</v>
      </c>
    </row>
    <row r="258" spans="1:7">
      <c r="A258">
        <v>21</v>
      </c>
      <c r="B258">
        <v>-12.795</v>
      </c>
      <c r="C258">
        <v>13</v>
      </c>
      <c r="D258">
        <v>3500</v>
      </c>
      <c r="E258">
        <v>19</v>
      </c>
      <c r="F258">
        <f>[1]!WallScanTrans(B258,I236,H236,J236,L236)+K236</f>
        <v>26.96553697627575</v>
      </c>
      <c r="G258">
        <f t="shared" si="5"/>
        <v>3.3394620694955903</v>
      </c>
    </row>
    <row r="259" spans="1:7">
      <c r="A259">
        <v>22</v>
      </c>
      <c r="B259">
        <v>-12.85</v>
      </c>
      <c r="C259">
        <v>13</v>
      </c>
      <c r="D259">
        <v>3500</v>
      </c>
      <c r="E259">
        <v>33</v>
      </c>
      <c r="F259">
        <f>[1]!WallScanTrans(B259,I236,H236,J236,L236)+K236</f>
        <v>26.96553697627575</v>
      </c>
      <c r="G259">
        <f t="shared" si="5"/>
        <v>1.1034770904453095</v>
      </c>
    </row>
    <row r="260" spans="1:7">
      <c r="A260">
        <v>23</v>
      </c>
      <c r="B260">
        <v>-12.9</v>
      </c>
      <c r="C260">
        <v>13</v>
      </c>
      <c r="D260">
        <v>3500</v>
      </c>
      <c r="E260">
        <v>23</v>
      </c>
      <c r="F260">
        <f>[1]!WallScanTrans(B260,I236,H236,J236,L236)+K236</f>
        <v>26.96553697627575</v>
      </c>
      <c r="G260">
        <f t="shared" si="5"/>
        <v>0.68371667435696604</v>
      </c>
    </row>
    <row r="261" spans="1:7">
      <c r="A261">
        <v>24</v>
      </c>
      <c r="B261">
        <v>-12.965</v>
      </c>
      <c r="C261">
        <v>13</v>
      </c>
      <c r="D261">
        <v>3500</v>
      </c>
      <c r="E261">
        <v>23</v>
      </c>
      <c r="F261">
        <f>[1]!WallScanTrans(B261,I236,H236,J236,L236)+K236</f>
        <v>26.96553697627575</v>
      </c>
      <c r="G261">
        <f t="shared" si="5"/>
        <v>0.68371667435696604</v>
      </c>
    </row>
    <row r="262" spans="1:7">
      <c r="A262">
        <v>25</v>
      </c>
      <c r="B262">
        <v>-13.015000000000001</v>
      </c>
      <c r="C262">
        <v>13</v>
      </c>
      <c r="D262">
        <v>3500</v>
      </c>
      <c r="E262">
        <v>19</v>
      </c>
      <c r="F262">
        <f>[1]!WallScanTrans(B262,I236,H236,J236,L236)+K236</f>
        <v>26.96553697627575</v>
      </c>
      <c r="G262">
        <f t="shared" si="5"/>
        <v>3.3394620694955903</v>
      </c>
    </row>
    <row r="263" spans="1:7">
      <c r="A263">
        <v>26</v>
      </c>
      <c r="B263">
        <v>-13.07</v>
      </c>
      <c r="C263">
        <v>13</v>
      </c>
      <c r="D263">
        <v>3500</v>
      </c>
      <c r="E263">
        <v>32</v>
      </c>
      <c r="F263">
        <f>[1]!WallScanTrans(B263,I236,H236,J236,L236)+K236</f>
        <v>26.96553697627575</v>
      </c>
      <c r="G263">
        <f t="shared" si="5"/>
        <v>0.79205681053895993</v>
      </c>
    </row>
    <row r="264" spans="1:7">
      <c r="A264">
        <v>27</v>
      </c>
      <c r="B264">
        <v>-13.125</v>
      </c>
      <c r="C264">
        <v>13</v>
      </c>
      <c r="D264">
        <v>3500</v>
      </c>
      <c r="E264">
        <v>32</v>
      </c>
      <c r="F264">
        <f>[1]!WallScanTrans(B264,I236,H236,J236,L236)+K236</f>
        <v>26.96553697627575</v>
      </c>
      <c r="G264">
        <f t="shared" si="5"/>
        <v>0.79205681053895993</v>
      </c>
    </row>
    <row r="265" spans="1:7">
      <c r="A265" t="s">
        <v>0</v>
      </c>
    </row>
    <row r="266" spans="1:7">
      <c r="A266" t="s">
        <v>0</v>
      </c>
    </row>
    <row r="267" spans="1:7">
      <c r="A267" t="s">
        <v>0</v>
      </c>
    </row>
    <row r="268" spans="1:7">
      <c r="A268" t="s">
        <v>0</v>
      </c>
    </row>
    <row r="269" spans="1:7">
      <c r="A269" t="s">
        <v>73</v>
      </c>
    </row>
    <row r="270" spans="1:7">
      <c r="A270" t="s">
        <v>2</v>
      </c>
    </row>
    <row r="271" spans="1:7">
      <c r="A271" t="s">
        <v>3</v>
      </c>
    </row>
    <row r="272" spans="1:7">
      <c r="A272" t="s">
        <v>4</v>
      </c>
    </row>
    <row r="273" spans="1:12">
      <c r="A273" t="s">
        <v>5</v>
      </c>
    </row>
    <row r="274" spans="1:12">
      <c r="A274" t="s">
        <v>6</v>
      </c>
    </row>
    <row r="275" spans="1:12">
      <c r="A275" t="s">
        <v>7</v>
      </c>
    </row>
    <row r="276" spans="1:12">
      <c r="A276" t="s">
        <v>74</v>
      </c>
    </row>
    <row r="277" spans="1:12">
      <c r="A277" t="s">
        <v>9</v>
      </c>
    </row>
    <row r="278" spans="1:12">
      <c r="A278" t="s">
        <v>10</v>
      </c>
    </row>
    <row r="279" spans="1:12">
      <c r="A279" t="s">
        <v>11</v>
      </c>
      <c r="H279" t="s">
        <v>62</v>
      </c>
      <c r="I279" t="s">
        <v>63</v>
      </c>
      <c r="J279" t="s">
        <v>64</v>
      </c>
      <c r="K279" t="s">
        <v>65</v>
      </c>
      <c r="L279" t="s">
        <v>23</v>
      </c>
    </row>
    <row r="280" spans="1:12">
      <c r="A280" t="s">
        <v>0</v>
      </c>
      <c r="H280">
        <v>-12.219823787215148</v>
      </c>
      <c r="I280">
        <v>194.89059125859791</v>
      </c>
      <c r="J280">
        <v>0.21584980772920953</v>
      </c>
      <c r="K280">
        <v>25.485720014398328</v>
      </c>
      <c r="L280">
        <v>90.2</v>
      </c>
    </row>
    <row r="281" spans="1:12">
      <c r="A281" t="s">
        <v>44</v>
      </c>
      <c r="B281" t="s">
        <v>37</v>
      </c>
      <c r="C281" t="s">
        <v>26</v>
      </c>
      <c r="D281" t="s">
        <v>43</v>
      </c>
      <c r="E281" t="s">
        <v>42</v>
      </c>
      <c r="F281" t="s">
        <v>66</v>
      </c>
      <c r="G281" t="s">
        <v>67</v>
      </c>
      <c r="H281" t="s">
        <v>68</v>
      </c>
    </row>
    <row r="282" spans="1:12">
      <c r="A282">
        <v>1</v>
      </c>
      <c r="B282">
        <v>-11.57</v>
      </c>
      <c r="C282">
        <v>13</v>
      </c>
      <c r="D282">
        <v>3500</v>
      </c>
      <c r="E282">
        <v>206</v>
      </c>
      <c r="F282">
        <f>[1]!WallScanTrans(B282,I280,H280,J280,L280)+K280</f>
        <v>220.37631127299625</v>
      </c>
      <c r="G282">
        <f>(F282-E282)^2/E282</f>
        <v>1.0032928437770825</v>
      </c>
      <c r="H282">
        <f>SUM(G282:G308)/(COUNT(G282:G308)-5)</f>
        <v>1.7984007892125371</v>
      </c>
    </row>
    <row r="283" spans="1:12">
      <c r="A283">
        <v>2</v>
      </c>
      <c r="B283">
        <v>-11.63</v>
      </c>
      <c r="C283">
        <v>13</v>
      </c>
      <c r="D283">
        <v>3500</v>
      </c>
      <c r="E283">
        <v>198</v>
      </c>
      <c r="F283">
        <f>[1]!WallScanTrans(B283,I280,H280,J280,L280)+K280</f>
        <v>220.37631127299625</v>
      </c>
      <c r="G283">
        <f t="shared" ref="G283:G308" si="6">(F283-E283)^2/E283</f>
        <v>2.5287843746768632</v>
      </c>
    </row>
    <row r="284" spans="1:12">
      <c r="A284">
        <v>3</v>
      </c>
      <c r="B284">
        <v>-11.69</v>
      </c>
      <c r="C284">
        <v>13</v>
      </c>
      <c r="D284">
        <v>3500</v>
      </c>
      <c r="E284">
        <v>227</v>
      </c>
      <c r="F284">
        <f>[1]!WallScanTrans(B284,I280,H280,J280,L280)+K280</f>
        <v>220.37631127299625</v>
      </c>
      <c r="G284">
        <f t="shared" si="6"/>
        <v>0.19327423943716562</v>
      </c>
    </row>
    <row r="285" spans="1:12">
      <c r="A285">
        <v>4</v>
      </c>
      <c r="B285">
        <v>-11.744999999999999</v>
      </c>
      <c r="C285">
        <v>13</v>
      </c>
      <c r="D285">
        <v>3500</v>
      </c>
      <c r="E285">
        <v>212</v>
      </c>
      <c r="F285">
        <f>[1]!WallScanTrans(B285,I280,H280,J280,L280)+K280</f>
        <v>220.37631127299625</v>
      </c>
      <c r="G285">
        <f t="shared" si="6"/>
        <v>0.33095561576473587</v>
      </c>
    </row>
    <row r="286" spans="1:12">
      <c r="A286">
        <v>5</v>
      </c>
      <c r="B286">
        <v>-11.8</v>
      </c>
      <c r="C286">
        <v>13</v>
      </c>
      <c r="D286">
        <v>3500</v>
      </c>
      <c r="E286">
        <v>206</v>
      </c>
      <c r="F286">
        <f>[1]!WallScanTrans(B286,I280,H280,J280,L280)+K280</f>
        <v>220.37631127299625</v>
      </c>
      <c r="G286">
        <f t="shared" si="6"/>
        <v>1.0032928437770825</v>
      </c>
    </row>
    <row r="287" spans="1:12">
      <c r="A287">
        <v>6</v>
      </c>
      <c r="B287">
        <v>-11.855</v>
      </c>
      <c r="C287">
        <v>14</v>
      </c>
      <c r="D287">
        <v>3500</v>
      </c>
      <c r="E287">
        <v>249</v>
      </c>
      <c r="F287">
        <f>[1]!WallScanTrans(B287,I280,H280,J280,L280)+K280</f>
        <v>220.37631127299625</v>
      </c>
      <c r="G287">
        <f t="shared" si="6"/>
        <v>3.29042392104579</v>
      </c>
    </row>
    <row r="288" spans="1:12">
      <c r="A288">
        <v>7</v>
      </c>
      <c r="B288">
        <v>-11.91</v>
      </c>
      <c r="C288">
        <v>13</v>
      </c>
      <c r="D288">
        <v>3500</v>
      </c>
      <c r="E288">
        <v>261</v>
      </c>
      <c r="F288">
        <f>[1]!WallScanTrans(B288,I280,H280,J280,L280)+K280</f>
        <v>220.37631127299625</v>
      </c>
      <c r="G288">
        <f t="shared" si="6"/>
        <v>6.3229275317566742</v>
      </c>
    </row>
    <row r="289" spans="1:7">
      <c r="A289">
        <v>8</v>
      </c>
      <c r="B289">
        <v>-11.965</v>
      </c>
      <c r="C289">
        <v>13</v>
      </c>
      <c r="D289">
        <v>3500</v>
      </c>
      <c r="E289">
        <v>205</v>
      </c>
      <c r="F289">
        <f>[1]!WallScanTrans(B289,I280,H280,J280,L280)+K280</f>
        <v>217.76302827576538</v>
      </c>
      <c r="G289">
        <f t="shared" si="6"/>
        <v>0.79460922325847105</v>
      </c>
    </row>
    <row r="290" spans="1:7">
      <c r="A290">
        <v>9</v>
      </c>
      <c r="B290">
        <v>-12.02</v>
      </c>
      <c r="C290">
        <v>14</v>
      </c>
      <c r="D290">
        <v>3500</v>
      </c>
      <c r="E290">
        <v>217</v>
      </c>
      <c r="F290">
        <f>[1]!WallScanTrans(B290,I280,H280,J280,L280)+K280</f>
        <v>208.8281454429144</v>
      </c>
      <c r="G290">
        <f t="shared" si="6"/>
        <v>0.30773828065511799</v>
      </c>
    </row>
    <row r="291" spans="1:7">
      <c r="A291">
        <v>10</v>
      </c>
      <c r="B291">
        <v>-12.074999999999999</v>
      </c>
      <c r="C291">
        <v>13</v>
      </c>
      <c r="D291">
        <v>3500</v>
      </c>
      <c r="E291">
        <v>192</v>
      </c>
      <c r="F291">
        <f>[1]!WallScanTrans(B291,I280,H280,J280,L280)+K280</f>
        <v>193.54439523227356</v>
      </c>
      <c r="G291">
        <f t="shared" si="6"/>
        <v>1.2422690799319262E-2</v>
      </c>
    </row>
    <row r="292" spans="1:7">
      <c r="A292">
        <v>11</v>
      </c>
      <c r="B292">
        <v>-12.13</v>
      </c>
      <c r="C292">
        <v>13</v>
      </c>
      <c r="D292">
        <v>3500</v>
      </c>
      <c r="E292">
        <v>198</v>
      </c>
      <c r="F292">
        <f>[1]!WallScanTrans(B292,I280,H280,J280,L280)+K280</f>
        <v>171.91177764384199</v>
      </c>
      <c r="G292">
        <f t="shared" si="6"/>
        <v>3.4373502308300141</v>
      </c>
    </row>
    <row r="293" spans="1:7">
      <c r="A293">
        <v>12</v>
      </c>
      <c r="B293">
        <v>-12.185</v>
      </c>
      <c r="C293">
        <v>13</v>
      </c>
      <c r="D293">
        <v>3500</v>
      </c>
      <c r="E293">
        <v>127</v>
      </c>
      <c r="F293">
        <f>[1]!WallScanTrans(B293,I280,H280,J280,L280)+K280</f>
        <v>143.93029267762114</v>
      </c>
      <c r="G293">
        <f t="shared" si="6"/>
        <v>2.2569670090544252</v>
      </c>
    </row>
    <row r="294" spans="1:7">
      <c r="A294">
        <v>13</v>
      </c>
      <c r="B294">
        <v>-12.24</v>
      </c>
      <c r="C294">
        <v>14</v>
      </c>
      <c r="D294">
        <v>3500</v>
      </c>
      <c r="E294">
        <v>116</v>
      </c>
      <c r="F294">
        <f>[1]!WallScanTrans(B294,I280,H280,J280,L280)+K280</f>
        <v>110.45431856617343</v>
      </c>
      <c r="G294">
        <f t="shared" si="6"/>
        <v>0.26512571177145478</v>
      </c>
    </row>
    <row r="295" spans="1:7">
      <c r="A295">
        <v>14</v>
      </c>
      <c r="B295">
        <v>-12.295</v>
      </c>
      <c r="C295">
        <v>13</v>
      </c>
      <c r="D295">
        <v>3500</v>
      </c>
      <c r="E295">
        <v>84</v>
      </c>
      <c r="F295">
        <f>[1]!WallScanTrans(B295,I280,H280,J280,L280)+K280</f>
        <v>80.782006191511641</v>
      </c>
      <c r="G295">
        <f t="shared" si="6"/>
        <v>0.12327957323177871</v>
      </c>
    </row>
    <row r="296" spans="1:7">
      <c r="A296">
        <v>15</v>
      </c>
      <c r="B296">
        <v>-12.355</v>
      </c>
      <c r="C296">
        <v>13</v>
      </c>
      <c r="D296">
        <v>3500</v>
      </c>
      <c r="E296">
        <v>46</v>
      </c>
      <c r="F296">
        <f>[1]!WallScanTrans(B296,I280,H280,J280,L280)+K280</f>
        <v>55.653067883078705</v>
      </c>
      <c r="G296">
        <f t="shared" si="6"/>
        <v>2.0256895555505565</v>
      </c>
    </row>
    <row r="297" spans="1:7">
      <c r="A297">
        <v>16</v>
      </c>
      <c r="B297">
        <v>-12.404999999999999</v>
      </c>
      <c r="C297">
        <v>13</v>
      </c>
      <c r="D297">
        <v>3500</v>
      </c>
      <c r="E297">
        <v>41</v>
      </c>
      <c r="F297">
        <f>[1]!WallScanTrans(B297,I280,H280,J280,L280)+K280</f>
        <v>40.48398357555773</v>
      </c>
      <c r="G297">
        <f t="shared" si="6"/>
        <v>6.4944622022971993E-3</v>
      </c>
    </row>
    <row r="298" spans="1:7">
      <c r="A298">
        <v>17</v>
      </c>
      <c r="B298">
        <v>-12.455</v>
      </c>
      <c r="C298">
        <v>13</v>
      </c>
      <c r="D298">
        <v>3500</v>
      </c>
      <c r="E298">
        <v>42</v>
      </c>
      <c r="F298">
        <f>[1]!WallScanTrans(B298,I280,H280,J280,L280)+K280</f>
        <v>30.561897100920525</v>
      </c>
      <c r="G298">
        <f t="shared" si="6"/>
        <v>3.1150047126173876</v>
      </c>
    </row>
    <row r="299" spans="1:7">
      <c r="A299">
        <v>18</v>
      </c>
      <c r="B299">
        <v>-12.52</v>
      </c>
      <c r="C299">
        <v>13</v>
      </c>
      <c r="D299">
        <v>3500</v>
      </c>
      <c r="E299">
        <v>31</v>
      </c>
      <c r="F299">
        <f>[1]!WallScanTrans(B299,I280,H280,J280,L280)+K280</f>
        <v>25.507446444054359</v>
      </c>
      <c r="G299">
        <f t="shared" si="6"/>
        <v>0.97316595370745484</v>
      </c>
    </row>
    <row r="300" spans="1:7">
      <c r="A300">
        <v>19</v>
      </c>
      <c r="B300">
        <v>-12.565</v>
      </c>
      <c r="C300">
        <v>13</v>
      </c>
      <c r="D300">
        <v>3500</v>
      </c>
      <c r="E300">
        <v>28</v>
      </c>
      <c r="F300">
        <f>[1]!WallScanTrans(B300,I280,H280,J280,L280)+K280</f>
        <v>25.485720014398328</v>
      </c>
      <c r="G300">
        <f t="shared" si="6"/>
        <v>0.22577156592846934</v>
      </c>
    </row>
    <row r="301" spans="1:7">
      <c r="A301">
        <v>20</v>
      </c>
      <c r="B301">
        <v>-12.62</v>
      </c>
      <c r="C301">
        <v>13</v>
      </c>
      <c r="D301">
        <v>3500</v>
      </c>
      <c r="E301">
        <v>31</v>
      </c>
      <c r="F301">
        <f>[1]!WallScanTrans(B301,I280,H280,J280,L280)+K280</f>
        <v>25.485720014398328</v>
      </c>
      <c r="G301">
        <f t="shared" si="6"/>
        <v>0.98088012127765067</v>
      </c>
    </row>
    <row r="302" spans="1:7">
      <c r="A302">
        <v>21</v>
      </c>
      <c r="B302">
        <v>-12.685</v>
      </c>
      <c r="C302">
        <v>13</v>
      </c>
      <c r="D302">
        <v>3500</v>
      </c>
      <c r="E302">
        <v>29</v>
      </c>
      <c r="F302">
        <f>[1]!WallScanTrans(B302,I280,H280,J280,L280)+K280</f>
        <v>25.485720014398328</v>
      </c>
      <c r="G302">
        <f t="shared" si="6"/>
        <v>0.4258677178344995</v>
      </c>
    </row>
    <row r="303" spans="1:7">
      <c r="A303">
        <v>22</v>
      </c>
      <c r="B303">
        <v>-12.74</v>
      </c>
      <c r="C303">
        <v>13</v>
      </c>
      <c r="D303">
        <v>3500</v>
      </c>
      <c r="E303">
        <v>24</v>
      </c>
      <c r="F303">
        <f>[1]!WallScanTrans(B303,I280,H280,J280,L280)+K280</f>
        <v>25.485720014398328</v>
      </c>
      <c r="G303">
        <f t="shared" si="6"/>
        <v>9.197349838265706E-2</v>
      </c>
    </row>
    <row r="304" spans="1:7">
      <c r="A304">
        <v>23</v>
      </c>
      <c r="B304">
        <v>-12.785</v>
      </c>
      <c r="C304">
        <v>13</v>
      </c>
      <c r="D304">
        <v>3500</v>
      </c>
      <c r="E304">
        <v>32</v>
      </c>
      <c r="F304">
        <f>[1]!WallScanTrans(B304,I280,H280,J280,L280)+K280</f>
        <v>25.485720014398328</v>
      </c>
      <c r="G304">
        <f t="shared" si="6"/>
        <v>1.3261201165878285</v>
      </c>
    </row>
    <row r="305" spans="1:7">
      <c r="A305">
        <v>24</v>
      </c>
      <c r="B305">
        <v>-12.85</v>
      </c>
      <c r="C305">
        <v>14</v>
      </c>
      <c r="D305">
        <v>3500</v>
      </c>
      <c r="E305">
        <v>21</v>
      </c>
      <c r="F305">
        <f>[1]!WallScanTrans(B305,I280,H280,J280,L280)+K280</f>
        <v>25.485720014398328</v>
      </c>
      <c r="G305">
        <f t="shared" si="6"/>
        <v>0.95817543083684475</v>
      </c>
    </row>
    <row r="306" spans="1:7">
      <c r="A306">
        <v>25</v>
      </c>
      <c r="B306">
        <v>-12.904999999999999</v>
      </c>
      <c r="C306">
        <v>14</v>
      </c>
      <c r="D306">
        <v>3500</v>
      </c>
      <c r="E306">
        <v>15</v>
      </c>
      <c r="F306">
        <f>[1]!WallScanTrans(B306,I280,H280,J280,L280)+K280</f>
        <v>25.485720014398328</v>
      </c>
      <c r="G306">
        <f t="shared" si="6"/>
        <v>7.3300216146902448</v>
      </c>
    </row>
    <row r="307" spans="1:7">
      <c r="A307">
        <v>26</v>
      </c>
      <c r="B307">
        <v>-12.955</v>
      </c>
      <c r="C307">
        <v>13</v>
      </c>
      <c r="D307">
        <v>3500</v>
      </c>
      <c r="E307">
        <v>25</v>
      </c>
      <c r="F307">
        <f>[1]!WallScanTrans(B307,I280,H280,J280,L280)+K280</f>
        <v>25.485720014398328</v>
      </c>
      <c r="G307">
        <f t="shared" si="6"/>
        <v>9.4369572954844955E-3</v>
      </c>
    </row>
    <row r="308" spans="1:7">
      <c r="A308">
        <v>27</v>
      </c>
      <c r="B308">
        <v>-13.015000000000001</v>
      </c>
      <c r="C308">
        <v>13</v>
      </c>
      <c r="D308">
        <v>3500</v>
      </c>
      <c r="E308">
        <v>28</v>
      </c>
      <c r="F308">
        <f>[1]!WallScanTrans(B308,I280,H280,J280,L280)+K280</f>
        <v>25.485720014398328</v>
      </c>
      <c r="G308">
        <f t="shared" si="6"/>
        <v>0.22577156592846934</v>
      </c>
    </row>
    <row r="309" spans="1:7">
      <c r="A309" t="s">
        <v>0</v>
      </c>
    </row>
    <row r="310" spans="1:7">
      <c r="A310" t="s">
        <v>0</v>
      </c>
    </row>
    <row r="311" spans="1:7">
      <c r="A311" t="s">
        <v>0</v>
      </c>
    </row>
    <row r="312" spans="1:7">
      <c r="A312" t="s">
        <v>0</v>
      </c>
    </row>
    <row r="313" spans="1:7">
      <c r="A313" t="s">
        <v>75</v>
      </c>
    </row>
    <row r="314" spans="1:7">
      <c r="A314" t="s">
        <v>2</v>
      </c>
    </row>
    <row r="315" spans="1:7">
      <c r="A315" t="s">
        <v>3</v>
      </c>
    </row>
    <row r="316" spans="1:7">
      <c r="A316" t="s">
        <v>4</v>
      </c>
    </row>
    <row r="317" spans="1:7">
      <c r="A317" t="s">
        <v>5</v>
      </c>
    </row>
    <row r="318" spans="1:7">
      <c r="A318" t="s">
        <v>6</v>
      </c>
    </row>
    <row r="319" spans="1:7">
      <c r="A319" t="s">
        <v>7</v>
      </c>
    </row>
    <row r="320" spans="1:7">
      <c r="A320" t="s">
        <v>76</v>
      </c>
    </row>
    <row r="321" spans="1:20">
      <c r="A321" t="s">
        <v>9</v>
      </c>
    </row>
    <row r="322" spans="1:20">
      <c r="A322" t="s">
        <v>10</v>
      </c>
    </row>
    <row r="323" spans="1:20">
      <c r="A323" t="s">
        <v>11</v>
      </c>
      <c r="H323" t="s">
        <v>62</v>
      </c>
      <c r="I323" t="s">
        <v>63</v>
      </c>
      <c r="J323" t="s">
        <v>64</v>
      </c>
      <c r="K323" t="s">
        <v>65</v>
      </c>
      <c r="L323" t="s">
        <v>23</v>
      </c>
    </row>
    <row r="324" spans="1:20">
      <c r="A324" t="s">
        <v>0</v>
      </c>
      <c r="H324">
        <v>-12.159085664169838</v>
      </c>
      <c r="I324">
        <v>208.26146169377441</v>
      </c>
      <c r="J324">
        <v>0.16222386607336581</v>
      </c>
      <c r="K324">
        <v>25.695502678861853</v>
      </c>
      <c r="L324">
        <v>90.2</v>
      </c>
    </row>
    <row r="325" spans="1:20">
      <c r="A325" t="s">
        <v>44</v>
      </c>
      <c r="B325" t="s">
        <v>37</v>
      </c>
      <c r="C325" t="s">
        <v>26</v>
      </c>
      <c r="D325" t="s">
        <v>43</v>
      </c>
      <c r="E325" t="s">
        <v>42</v>
      </c>
      <c r="F325" t="s">
        <v>66</v>
      </c>
      <c r="G325" t="s">
        <v>67</v>
      </c>
      <c r="H325" t="s">
        <v>68</v>
      </c>
    </row>
    <row r="326" spans="1:20">
      <c r="A326">
        <v>1</v>
      </c>
      <c r="B326">
        <v>-11.79</v>
      </c>
      <c r="C326">
        <v>13</v>
      </c>
      <c r="D326">
        <v>3500</v>
      </c>
      <c r="E326">
        <v>252</v>
      </c>
      <c r="F326">
        <f>[1]!WallScanTrans(B326,I324,H324,J324,L324)+K324</f>
        <v>233.95696437263626</v>
      </c>
      <c r="G326">
        <f>(F326-E326)^2/E326</f>
        <v>1.2918695819457027</v>
      </c>
      <c r="H326">
        <f>SUM(G326:G352)/(COUNT(G326:G352)-5)</f>
        <v>1.4763160312422707</v>
      </c>
      <c r="S326" t="s">
        <v>163</v>
      </c>
      <c r="T326">
        <v>23</v>
      </c>
    </row>
    <row r="327" spans="1:20">
      <c r="A327">
        <v>2</v>
      </c>
      <c r="B327">
        <v>-11.855</v>
      </c>
      <c r="C327">
        <v>13</v>
      </c>
      <c r="D327">
        <v>3500</v>
      </c>
      <c r="E327">
        <v>254</v>
      </c>
      <c r="F327">
        <f>[1]!WallScanTrans(B327,I324,H324,J324,L324)+K324</f>
        <v>233.95696437263626</v>
      </c>
      <c r="G327">
        <f t="shared" ref="G327:G352" si="7">(F327-E327)^2/E327</f>
        <v>1.5815877053534331</v>
      </c>
      <c r="S327" t="s">
        <v>164</v>
      </c>
      <c r="T327" t="s">
        <v>165</v>
      </c>
    </row>
    <row r="328" spans="1:20">
      <c r="A328">
        <v>3</v>
      </c>
      <c r="B328">
        <v>-11.91</v>
      </c>
      <c r="C328">
        <v>13</v>
      </c>
      <c r="D328">
        <v>3500</v>
      </c>
      <c r="E328">
        <v>198</v>
      </c>
      <c r="F328">
        <f>[1]!WallScanTrans(B328,I324,H324,J324,L324)+K324</f>
        <v>233.95696437263626</v>
      </c>
      <c r="G328">
        <f t="shared" si="7"/>
        <v>6.5298145802779484</v>
      </c>
      <c r="S328">
        <v>-11.5</v>
      </c>
      <c r="T328">
        <f>S328-22*0.055</f>
        <v>-12.71</v>
      </c>
    </row>
    <row r="329" spans="1:20">
      <c r="A329">
        <v>4</v>
      </c>
      <c r="B329">
        <v>-11.965</v>
      </c>
      <c r="C329">
        <v>13</v>
      </c>
      <c r="D329">
        <v>3500</v>
      </c>
      <c r="E329">
        <v>222</v>
      </c>
      <c r="F329">
        <f>[1]!WallScanTrans(B329,I324,H324,J324,L324)+K324</f>
        <v>231.5340760208924</v>
      </c>
      <c r="G329">
        <f t="shared" si="7"/>
        <v>0.40945317825295247</v>
      </c>
    </row>
    <row r="330" spans="1:20">
      <c r="A330">
        <v>5</v>
      </c>
      <c r="B330">
        <v>-12.02</v>
      </c>
      <c r="C330">
        <v>13</v>
      </c>
      <c r="D330">
        <v>3500</v>
      </c>
      <c r="E330">
        <v>245</v>
      </c>
      <c r="F330">
        <f>[1]!WallScanTrans(B330,I324,H324,J324,L324)+K324</f>
        <v>217.89930888072163</v>
      </c>
      <c r="G330">
        <f t="shared" si="7"/>
        <v>2.9977447311940133</v>
      </c>
    </row>
    <row r="331" spans="1:20">
      <c r="A331">
        <v>6</v>
      </c>
      <c r="B331">
        <v>-12.074999999999999</v>
      </c>
      <c r="C331">
        <v>14</v>
      </c>
      <c r="D331">
        <v>3500</v>
      </c>
      <c r="E331">
        <v>198</v>
      </c>
      <c r="F331">
        <f>[1]!WallScanTrans(B331,I324,H324,J324,L324)+K324</f>
        <v>192.25329379546099</v>
      </c>
      <c r="G331">
        <f t="shared" si="7"/>
        <v>0.16679107172367247</v>
      </c>
    </row>
    <row r="332" spans="1:20">
      <c r="A332">
        <v>7</v>
      </c>
      <c r="B332">
        <v>-12.13</v>
      </c>
      <c r="C332">
        <v>13</v>
      </c>
      <c r="D332">
        <v>3500</v>
      </c>
      <c r="E332">
        <v>143</v>
      </c>
      <c r="F332">
        <f>[1]!WallScanTrans(B332,I324,H324,J324,L324)+K324</f>
        <v>154.59603076510908</v>
      </c>
      <c r="G332">
        <f t="shared" si="7"/>
        <v>0.94033517136612732</v>
      </c>
    </row>
    <row r="333" spans="1:20">
      <c r="A333">
        <v>8</v>
      </c>
      <c r="B333">
        <v>-12.185</v>
      </c>
      <c r="C333">
        <v>13</v>
      </c>
      <c r="D333">
        <v>3500</v>
      </c>
      <c r="E333">
        <v>103</v>
      </c>
      <c r="F333">
        <f>[1]!WallScanTrans(B333,I324,H324,J324,L324)+K324</f>
        <v>107.59402795735677</v>
      </c>
      <c r="G333">
        <f t="shared" si="7"/>
        <v>0.20490381430073432</v>
      </c>
    </row>
    <row r="334" spans="1:20">
      <c r="A334">
        <v>9</v>
      </c>
      <c r="B334">
        <v>-12.24</v>
      </c>
      <c r="C334">
        <v>13</v>
      </c>
      <c r="D334">
        <v>3500</v>
      </c>
      <c r="E334">
        <v>74</v>
      </c>
      <c r="F334">
        <f>[1]!WallScanTrans(B334,I324,H324,J324,L324)+K324</f>
        <v>69.244190181494361</v>
      </c>
      <c r="G334">
        <f t="shared" si="7"/>
        <v>0.30564495986208978</v>
      </c>
    </row>
    <row r="335" spans="1:20">
      <c r="A335">
        <v>10</v>
      </c>
      <c r="B335">
        <v>-12.29</v>
      </c>
      <c r="C335">
        <v>13</v>
      </c>
      <c r="D335">
        <v>3500</v>
      </c>
      <c r="E335">
        <v>46</v>
      </c>
      <c r="F335">
        <f>[1]!WallScanTrans(B335,I324,H324,J324,L324)+K324</f>
        <v>44.803685048350651</v>
      </c>
      <c r="G335">
        <f t="shared" si="7"/>
        <v>3.1112379642169209E-2</v>
      </c>
    </row>
    <row r="336" spans="1:20">
      <c r="A336">
        <v>11</v>
      </c>
      <c r="B336">
        <v>-12.35</v>
      </c>
      <c r="C336">
        <v>13</v>
      </c>
      <c r="D336">
        <v>3500</v>
      </c>
      <c r="E336">
        <v>29</v>
      </c>
      <c r="F336">
        <f>[1]!WallScanTrans(B336,I324,H324,J324,L324)+K324</f>
        <v>28.578258465039191</v>
      </c>
      <c r="G336">
        <f t="shared" si="7"/>
        <v>6.1333076658999725E-3</v>
      </c>
    </row>
    <row r="337" spans="1:7">
      <c r="A337">
        <v>12</v>
      </c>
      <c r="B337">
        <v>-12.404999999999999</v>
      </c>
      <c r="C337">
        <v>13</v>
      </c>
      <c r="D337">
        <v>3500</v>
      </c>
      <c r="E337">
        <v>29</v>
      </c>
      <c r="F337">
        <f>[1]!WallScanTrans(B337,I324,H324,J324,L324)+K324</f>
        <v>25.695502678861853</v>
      </c>
      <c r="G337">
        <f t="shared" si="7"/>
        <v>0.37654146708307545</v>
      </c>
    </row>
    <row r="338" spans="1:7">
      <c r="A338">
        <v>13</v>
      </c>
      <c r="B338">
        <v>-12.46</v>
      </c>
      <c r="C338">
        <v>13</v>
      </c>
      <c r="D338">
        <v>3500</v>
      </c>
      <c r="E338">
        <v>32</v>
      </c>
      <c r="F338">
        <f>[1]!WallScanTrans(B338,I324,H324,J324,L324)+K324</f>
        <v>25.695502678861853</v>
      </c>
      <c r="G338">
        <f t="shared" si="7"/>
        <v>1.2420839522574396</v>
      </c>
    </row>
    <row r="339" spans="1:7">
      <c r="A339">
        <v>14</v>
      </c>
      <c r="B339">
        <v>-12.52</v>
      </c>
      <c r="C339">
        <v>13</v>
      </c>
      <c r="D339">
        <v>3500</v>
      </c>
      <c r="E339">
        <v>29</v>
      </c>
      <c r="F339">
        <f>[1]!WallScanTrans(B339,I324,H324,J324,L324)+K324</f>
        <v>25.695502678861853</v>
      </c>
      <c r="G339">
        <f t="shared" si="7"/>
        <v>0.37654146708307545</v>
      </c>
    </row>
    <row r="340" spans="1:7">
      <c r="A340">
        <v>15</v>
      </c>
      <c r="B340">
        <v>-12.574999999999999</v>
      </c>
      <c r="C340">
        <v>13</v>
      </c>
      <c r="D340">
        <v>3500</v>
      </c>
      <c r="E340">
        <v>38</v>
      </c>
      <c r="F340">
        <f>[1]!WallScanTrans(B340,I324,H324,J324,L324)+K324</f>
        <v>25.695502678861853</v>
      </c>
      <c r="G340">
        <f t="shared" si="7"/>
        <v>3.9842277454183113</v>
      </c>
    </row>
    <row r="341" spans="1:7">
      <c r="A341">
        <v>16</v>
      </c>
      <c r="B341">
        <v>-12.62</v>
      </c>
      <c r="C341">
        <v>14</v>
      </c>
      <c r="D341">
        <v>3500</v>
      </c>
      <c r="E341">
        <v>21</v>
      </c>
      <c r="F341">
        <f>[1]!WallScanTrans(B341,I324,H324,J324,L324)+K324</f>
        <v>25.695502678861853</v>
      </c>
      <c r="G341">
        <f t="shared" si="7"/>
        <v>1.04989263843804</v>
      </c>
    </row>
    <row r="342" spans="1:7">
      <c r="A342">
        <v>17</v>
      </c>
      <c r="B342">
        <v>-12.685</v>
      </c>
      <c r="C342">
        <v>14</v>
      </c>
      <c r="D342">
        <v>3500</v>
      </c>
      <c r="E342">
        <v>26</v>
      </c>
      <c r="F342">
        <f>[1]!WallScanTrans(B342,I324,H324,J324,L324)+K324</f>
        <v>25.695502678861853</v>
      </c>
      <c r="G342">
        <f t="shared" si="7"/>
        <v>3.5661007146272185E-3</v>
      </c>
    </row>
    <row r="343" spans="1:7">
      <c r="A343">
        <v>18</v>
      </c>
      <c r="B343">
        <v>-12.74</v>
      </c>
      <c r="C343">
        <v>13</v>
      </c>
      <c r="D343">
        <v>3500</v>
      </c>
      <c r="E343">
        <v>22</v>
      </c>
      <c r="F343">
        <f>[1]!WallScanTrans(B343,I324,H324,J324,L324)+K324</f>
        <v>25.695502678861853</v>
      </c>
      <c r="G343">
        <f t="shared" si="7"/>
        <v>0.62076091133977884</v>
      </c>
    </row>
    <row r="344" spans="1:7">
      <c r="A344">
        <v>19</v>
      </c>
      <c r="B344">
        <v>-12.785</v>
      </c>
      <c r="C344">
        <v>14</v>
      </c>
      <c r="D344">
        <v>3500</v>
      </c>
      <c r="E344">
        <v>29</v>
      </c>
      <c r="F344">
        <f>[1]!WallScanTrans(B344,I324,H324,J324,L324)+K324</f>
        <v>25.695502678861853</v>
      </c>
      <c r="G344">
        <f t="shared" si="7"/>
        <v>0.37654146708307545</v>
      </c>
    </row>
    <row r="345" spans="1:7">
      <c r="A345">
        <v>20</v>
      </c>
      <c r="B345">
        <v>-12.85</v>
      </c>
      <c r="C345">
        <v>13</v>
      </c>
      <c r="D345">
        <v>3500</v>
      </c>
      <c r="E345">
        <v>30</v>
      </c>
      <c r="F345">
        <f>[1]!WallScanTrans(B345,I324,H324,J324,L324)+K324</f>
        <v>25.695502678861853</v>
      </c>
      <c r="G345">
        <f t="shared" si="7"/>
        <v>0.61762323958951604</v>
      </c>
    </row>
    <row r="346" spans="1:7">
      <c r="A346">
        <v>21</v>
      </c>
      <c r="B346">
        <v>-12.904999999999999</v>
      </c>
      <c r="C346">
        <v>13</v>
      </c>
      <c r="D346">
        <v>3500</v>
      </c>
      <c r="E346">
        <v>19</v>
      </c>
      <c r="F346">
        <f>[1]!WallScanTrans(B346,I324,H324,J324,L324)+K324</f>
        <v>25.695502678861853</v>
      </c>
      <c r="G346">
        <f t="shared" si="7"/>
        <v>2.359460848560329</v>
      </c>
    </row>
    <row r="347" spans="1:7">
      <c r="A347">
        <v>22</v>
      </c>
      <c r="B347">
        <v>-12.96</v>
      </c>
      <c r="C347">
        <v>13</v>
      </c>
      <c r="D347">
        <v>3500</v>
      </c>
      <c r="E347">
        <v>20</v>
      </c>
      <c r="F347">
        <f>[1]!WallScanTrans(B347,I324,H324,J324,L324)+K324</f>
        <v>25.695502678861853</v>
      </c>
      <c r="G347">
        <f t="shared" si="7"/>
        <v>1.6219375382461272</v>
      </c>
    </row>
    <row r="348" spans="1:7">
      <c r="A348">
        <v>23</v>
      </c>
      <c r="B348">
        <v>-13.01</v>
      </c>
      <c r="C348">
        <v>13</v>
      </c>
      <c r="D348">
        <v>3500</v>
      </c>
      <c r="E348">
        <v>19</v>
      </c>
      <c r="F348">
        <f>[1]!WallScanTrans(B348,I324,H324,J324,L324)+K324</f>
        <v>25.695502678861853</v>
      </c>
      <c r="G348">
        <f t="shared" si="7"/>
        <v>2.359460848560329</v>
      </c>
    </row>
    <row r="349" spans="1:7">
      <c r="A349">
        <v>24</v>
      </c>
      <c r="B349">
        <v>-13.07</v>
      </c>
      <c r="C349">
        <v>13</v>
      </c>
      <c r="D349">
        <v>3500</v>
      </c>
      <c r="E349">
        <v>23</v>
      </c>
      <c r="F349">
        <f>[1]!WallScanTrans(B349,I324,H324,J324,L324)+K324</f>
        <v>25.695502678861853</v>
      </c>
      <c r="G349">
        <f t="shared" si="7"/>
        <v>0.31590150833701858</v>
      </c>
    </row>
    <row r="350" spans="1:7">
      <c r="A350">
        <v>25</v>
      </c>
      <c r="B350">
        <v>-13.125</v>
      </c>
      <c r="C350">
        <v>13</v>
      </c>
      <c r="D350">
        <v>3500</v>
      </c>
      <c r="E350">
        <v>30</v>
      </c>
      <c r="F350">
        <f>[1]!WallScanTrans(B350,I324,H324,J324,L324)+K324</f>
        <v>25.695502678861853</v>
      </c>
      <c r="G350">
        <f t="shared" si="7"/>
        <v>0.61762323958951604</v>
      </c>
    </row>
    <row r="351" spans="1:7">
      <c r="A351">
        <v>26</v>
      </c>
      <c r="B351">
        <v>-13.18</v>
      </c>
      <c r="C351">
        <v>14</v>
      </c>
      <c r="D351">
        <v>3500</v>
      </c>
      <c r="E351">
        <v>27</v>
      </c>
      <c r="F351">
        <f>[1]!WallScanTrans(B351,I324,H324,J324,L324)+K324</f>
        <v>25.695502678861853</v>
      </c>
      <c r="G351">
        <f t="shared" si="7"/>
        <v>6.302641706876301E-2</v>
      </c>
    </row>
    <row r="352" spans="1:7">
      <c r="A352">
        <v>27</v>
      </c>
      <c r="B352">
        <v>-13.23</v>
      </c>
      <c r="C352">
        <v>13</v>
      </c>
      <c r="D352">
        <v>3500</v>
      </c>
      <c r="E352">
        <v>34</v>
      </c>
      <c r="F352">
        <f>[1]!WallScanTrans(B352,I324,H324,J324,L324)+K324</f>
        <v>25.695502678861853</v>
      </c>
      <c r="G352">
        <f t="shared" si="7"/>
        <v>2.0283728163761956</v>
      </c>
    </row>
    <row r="353" spans="1:12">
      <c r="A353" t="s">
        <v>0</v>
      </c>
    </row>
    <row r="354" spans="1:12">
      <c r="A354" t="s">
        <v>0</v>
      </c>
    </row>
    <row r="355" spans="1:12">
      <c r="A355" t="s">
        <v>0</v>
      </c>
    </row>
    <row r="356" spans="1:12">
      <c r="A356" t="s">
        <v>0</v>
      </c>
    </row>
    <row r="357" spans="1:12">
      <c r="A357" t="s">
        <v>77</v>
      </c>
    </row>
    <row r="358" spans="1:12">
      <c r="A358" t="s">
        <v>2</v>
      </c>
    </row>
    <row r="359" spans="1:12">
      <c r="A359" t="s">
        <v>3</v>
      </c>
    </row>
    <row r="360" spans="1:12">
      <c r="A360" t="s">
        <v>4</v>
      </c>
    </row>
    <row r="361" spans="1:12">
      <c r="A361" t="s">
        <v>5</v>
      </c>
    </row>
    <row r="362" spans="1:12">
      <c r="A362" t="s">
        <v>6</v>
      </c>
    </row>
    <row r="363" spans="1:12">
      <c r="A363" t="s">
        <v>7</v>
      </c>
    </row>
    <row r="364" spans="1:12">
      <c r="A364" t="s">
        <v>78</v>
      </c>
    </row>
    <row r="365" spans="1:12">
      <c r="A365" t="s">
        <v>9</v>
      </c>
    </row>
    <row r="366" spans="1:12">
      <c r="A366" t="s">
        <v>10</v>
      </c>
    </row>
    <row r="367" spans="1:12">
      <c r="A367" t="s">
        <v>11</v>
      </c>
      <c r="H367" t="s">
        <v>62</v>
      </c>
      <c r="I367" t="s">
        <v>63</v>
      </c>
      <c r="J367" t="s">
        <v>64</v>
      </c>
      <c r="K367" t="s">
        <v>65</v>
      </c>
      <c r="L367" t="s">
        <v>23</v>
      </c>
    </row>
    <row r="368" spans="1:12">
      <c r="A368" t="s">
        <v>0</v>
      </c>
      <c r="H368">
        <v>-12.342963233937429</v>
      </c>
      <c r="I368">
        <v>123.89406212458718</v>
      </c>
      <c r="J368">
        <v>0.20323122387201473</v>
      </c>
      <c r="K368">
        <v>23.521138191604543</v>
      </c>
      <c r="L368">
        <v>90.2</v>
      </c>
    </row>
    <row r="369" spans="1:8">
      <c r="A369" t="s">
        <v>44</v>
      </c>
      <c r="B369" t="s">
        <v>37</v>
      </c>
      <c r="C369" t="s">
        <v>26</v>
      </c>
      <c r="D369" t="s">
        <v>43</v>
      </c>
      <c r="E369" t="s">
        <v>42</v>
      </c>
      <c r="F369" t="s">
        <v>66</v>
      </c>
      <c r="G369" t="s">
        <v>67</v>
      </c>
      <c r="H369" t="s">
        <v>68</v>
      </c>
    </row>
    <row r="370" spans="1:8">
      <c r="A370">
        <v>1</v>
      </c>
      <c r="B370">
        <v>-11.55</v>
      </c>
      <c r="C370">
        <v>13</v>
      </c>
      <c r="D370">
        <v>3500</v>
      </c>
      <c r="E370">
        <v>141</v>
      </c>
      <c r="F370">
        <f>[1]!WallScanTrans(B370,I368,H368,J368,L368)+K368</f>
        <v>147.41520031619172</v>
      </c>
      <c r="G370">
        <f>(F370-E370)^2/E370</f>
        <v>0.29187797941039917</v>
      </c>
      <c r="H370">
        <f>SUM(G370:G396)/(COUNT(G370:G396)-5)</f>
        <v>1.0420523924700336</v>
      </c>
    </row>
    <row r="371" spans="1:8">
      <c r="A371">
        <v>2</v>
      </c>
      <c r="B371">
        <v>-11.61</v>
      </c>
      <c r="C371">
        <v>13</v>
      </c>
      <c r="D371">
        <v>3500</v>
      </c>
      <c r="E371">
        <v>140</v>
      </c>
      <c r="F371">
        <f>[1]!WallScanTrans(B371,I368,H368,J368,L368)+K368</f>
        <v>147.41520031619172</v>
      </c>
      <c r="G371">
        <f t="shared" ref="G371:G396" si="8">(F371-E371)^2/E371</f>
        <v>0.39275139806606935</v>
      </c>
    </row>
    <row r="372" spans="1:8">
      <c r="A372">
        <v>3</v>
      </c>
      <c r="B372">
        <v>-11.664999999999999</v>
      </c>
      <c r="C372">
        <v>13</v>
      </c>
      <c r="D372">
        <v>3500</v>
      </c>
      <c r="E372">
        <v>145</v>
      </c>
      <c r="F372">
        <f>[1]!WallScanTrans(B372,I368,H368,J368,L368)+K368</f>
        <v>147.41520031619172</v>
      </c>
      <c r="G372">
        <f t="shared" si="8"/>
        <v>4.0228914257465928E-2</v>
      </c>
    </row>
    <row r="373" spans="1:8">
      <c r="A373">
        <v>4</v>
      </c>
      <c r="B373">
        <v>-11.725</v>
      </c>
      <c r="C373">
        <v>13</v>
      </c>
      <c r="D373">
        <v>3500</v>
      </c>
      <c r="E373">
        <v>147</v>
      </c>
      <c r="F373">
        <f>[1]!WallScanTrans(B373,I368,H368,J368,L368)+K368</f>
        <v>147.41520031619172</v>
      </c>
      <c r="G373">
        <f t="shared" si="8"/>
        <v>1.1727299494265317E-3</v>
      </c>
    </row>
    <row r="374" spans="1:8">
      <c r="A374">
        <v>5</v>
      </c>
      <c r="B374">
        <v>-11.785</v>
      </c>
      <c r="C374">
        <v>13</v>
      </c>
      <c r="D374">
        <v>3500</v>
      </c>
      <c r="E374">
        <v>158</v>
      </c>
      <c r="F374">
        <f>[1]!WallScanTrans(B374,I368,H368,J368,L368)+K368</f>
        <v>147.41520031619172</v>
      </c>
      <c r="G374">
        <f t="shared" si="8"/>
        <v>0.70910116674903778</v>
      </c>
    </row>
    <row r="375" spans="1:8">
      <c r="A375">
        <v>6</v>
      </c>
      <c r="B375">
        <v>-11.835000000000001</v>
      </c>
      <c r="C375">
        <v>13</v>
      </c>
      <c r="D375">
        <v>3500</v>
      </c>
      <c r="E375">
        <v>136</v>
      </c>
      <c r="F375">
        <f>[1]!WallScanTrans(B375,I368,H368,J368,L368)+K368</f>
        <v>147.41520031619172</v>
      </c>
      <c r="G375">
        <f t="shared" si="8"/>
        <v>0.95813822249105463</v>
      </c>
    </row>
    <row r="376" spans="1:8">
      <c r="A376">
        <v>7</v>
      </c>
      <c r="B376">
        <v>-11.895</v>
      </c>
      <c r="C376">
        <v>13</v>
      </c>
      <c r="D376">
        <v>3500</v>
      </c>
      <c r="E376">
        <v>156</v>
      </c>
      <c r="F376">
        <f>[1]!WallScanTrans(B376,I368,H368,J368,L368)+K368</f>
        <v>147.41520031619172</v>
      </c>
      <c r="G376">
        <f t="shared" si="8"/>
        <v>0.47242811289176173</v>
      </c>
    </row>
    <row r="377" spans="1:8">
      <c r="A377">
        <v>8</v>
      </c>
      <c r="B377">
        <v>-11.945</v>
      </c>
      <c r="C377">
        <v>13</v>
      </c>
      <c r="D377">
        <v>3500</v>
      </c>
      <c r="E377">
        <v>138</v>
      </c>
      <c r="F377">
        <f>[1]!WallScanTrans(B377,I368,H368,J368,L368)+K368</f>
        <v>147.41520031619172</v>
      </c>
      <c r="G377">
        <f t="shared" si="8"/>
        <v>0.64236229705809111</v>
      </c>
    </row>
    <row r="378" spans="1:8">
      <c r="A378">
        <v>9</v>
      </c>
      <c r="B378">
        <v>-12</v>
      </c>
      <c r="C378">
        <v>13</v>
      </c>
      <c r="D378">
        <v>3500</v>
      </c>
      <c r="E378">
        <v>143</v>
      </c>
      <c r="F378">
        <f>[1]!WallScanTrans(B378,I368,H368,J368,L368)+K368</f>
        <v>147.41520031619172</v>
      </c>
      <c r="G378">
        <f t="shared" si="8"/>
        <v>0.13632163518950643</v>
      </c>
    </row>
    <row r="379" spans="1:8">
      <c r="A379">
        <v>10</v>
      </c>
      <c r="B379">
        <v>-12.06</v>
      </c>
      <c r="C379">
        <v>14</v>
      </c>
      <c r="D379">
        <v>3500</v>
      </c>
      <c r="E379">
        <v>172</v>
      </c>
      <c r="F379">
        <f>[1]!WallScanTrans(B379,I368,H368,J368,L368)+K368</f>
        <v>147.40346612014645</v>
      </c>
      <c r="G379">
        <f t="shared" si="8"/>
        <v>3.5173806912952537</v>
      </c>
    </row>
    <row r="380" spans="1:8">
      <c r="A380">
        <v>11</v>
      </c>
      <c r="B380">
        <v>-12.11</v>
      </c>
      <c r="C380">
        <v>14</v>
      </c>
      <c r="D380">
        <v>3500</v>
      </c>
      <c r="E380">
        <v>147</v>
      </c>
      <c r="F380">
        <f>[1]!WallScanTrans(B380,I368,H368,J368,L368)+K368</f>
        <v>145.22498630936093</v>
      </c>
      <c r="G380">
        <f t="shared" si="8"/>
        <v>2.143315375480364E-2</v>
      </c>
    </row>
    <row r="381" spans="1:8">
      <c r="A381">
        <v>12</v>
      </c>
      <c r="B381">
        <v>-12.164999999999999</v>
      </c>
      <c r="C381">
        <v>13</v>
      </c>
      <c r="D381">
        <v>3500</v>
      </c>
      <c r="E381">
        <v>147</v>
      </c>
      <c r="F381">
        <f>[1]!WallScanTrans(B381,I368,H368,J368,L368)+K368</f>
        <v>138.48280628316067</v>
      </c>
      <c r="G381">
        <f t="shared" si="8"/>
        <v>0.4934869987086215</v>
      </c>
    </row>
    <row r="382" spans="1:8">
      <c r="A382">
        <v>13</v>
      </c>
      <c r="B382">
        <v>-12.22</v>
      </c>
      <c r="C382">
        <v>13</v>
      </c>
      <c r="D382">
        <v>3500</v>
      </c>
      <c r="E382">
        <v>127</v>
      </c>
      <c r="F382">
        <f>[1]!WallScanTrans(B382,I368,H368,J368,L368)+K368</f>
        <v>127.18782867813161</v>
      </c>
      <c r="G382">
        <f t="shared" si="8"/>
        <v>2.7779222306037514E-4</v>
      </c>
    </row>
    <row r="383" spans="1:8">
      <c r="A383">
        <v>14</v>
      </c>
      <c r="B383">
        <v>-12.28</v>
      </c>
      <c r="C383">
        <v>13</v>
      </c>
      <c r="D383">
        <v>3500</v>
      </c>
      <c r="E383">
        <v>105</v>
      </c>
      <c r="F383">
        <f>[1]!WallScanTrans(B383,I368,H368,J368,L368)+K368</f>
        <v>109.67358810175088</v>
      </c>
      <c r="G383">
        <f t="shared" si="8"/>
        <v>0.20802310233168947</v>
      </c>
    </row>
    <row r="384" spans="1:8">
      <c r="A384">
        <v>15</v>
      </c>
      <c r="B384">
        <v>-12.335000000000001</v>
      </c>
      <c r="C384">
        <v>14</v>
      </c>
      <c r="D384">
        <v>3500</v>
      </c>
      <c r="E384">
        <v>98</v>
      </c>
      <c r="F384">
        <f>[1]!WallScanTrans(B384,I368,H368,J368,L368)+K368</f>
        <v>88.859124650080332</v>
      </c>
      <c r="G384">
        <f t="shared" si="8"/>
        <v>0.85260818533437766</v>
      </c>
    </row>
    <row r="385" spans="1:7">
      <c r="A385">
        <v>16</v>
      </c>
      <c r="B385">
        <v>-12.385</v>
      </c>
      <c r="C385">
        <v>13</v>
      </c>
      <c r="D385">
        <v>3500</v>
      </c>
      <c r="E385">
        <v>61</v>
      </c>
      <c r="F385">
        <f>[1]!WallScanTrans(B385,I368,H368,J368,L368)+K368</f>
        <v>68.645681204052835</v>
      </c>
      <c r="G385">
        <f t="shared" si="8"/>
        <v>0.95830231268863608</v>
      </c>
    </row>
    <row r="386" spans="1:7">
      <c r="A386">
        <v>17</v>
      </c>
      <c r="B386">
        <v>-12.445</v>
      </c>
      <c r="C386">
        <v>13</v>
      </c>
      <c r="D386">
        <v>3500</v>
      </c>
      <c r="E386">
        <v>53</v>
      </c>
      <c r="F386">
        <f>[1]!WallScanTrans(B386,I368,H368,J368,L368)+K368</f>
        <v>49.241708946202174</v>
      </c>
      <c r="G386">
        <f t="shared" si="8"/>
        <v>0.26650474801993917</v>
      </c>
    </row>
    <row r="387" spans="1:7">
      <c r="A387">
        <v>18</v>
      </c>
      <c r="B387">
        <v>-12.5</v>
      </c>
      <c r="C387">
        <v>13</v>
      </c>
      <c r="D387">
        <v>3500</v>
      </c>
      <c r="E387">
        <v>28</v>
      </c>
      <c r="F387">
        <f>[1]!WallScanTrans(B387,I368,H368,J368,L368)+K368</f>
        <v>36.214477299826576</v>
      </c>
      <c r="G387">
        <f t="shared" si="8"/>
        <v>2.409915618191647</v>
      </c>
    </row>
    <row r="388" spans="1:7">
      <c r="A388">
        <v>19</v>
      </c>
      <c r="B388">
        <v>-12.545</v>
      </c>
      <c r="C388">
        <v>13</v>
      </c>
      <c r="D388">
        <v>3500</v>
      </c>
      <c r="E388">
        <v>42</v>
      </c>
      <c r="F388">
        <f>[1]!WallScanTrans(B388,I368,H368,J368,L368)+K368</f>
        <v>28.942211589937035</v>
      </c>
      <c r="G388">
        <f t="shared" si="8"/>
        <v>4.0596628133803501</v>
      </c>
    </row>
    <row r="389" spans="1:7">
      <c r="A389">
        <v>20</v>
      </c>
      <c r="B389">
        <v>-12.61</v>
      </c>
      <c r="C389">
        <v>13</v>
      </c>
      <c r="D389">
        <v>3500</v>
      </c>
      <c r="E389">
        <v>34</v>
      </c>
      <c r="F389">
        <f>[1]!WallScanTrans(B389,I368,H368,J368,L368)+K368</f>
        <v>23.818406743560459</v>
      </c>
      <c r="G389">
        <f t="shared" si="8"/>
        <v>3.0489659188110334</v>
      </c>
    </row>
    <row r="390" spans="1:7">
      <c r="A390">
        <v>21</v>
      </c>
      <c r="B390">
        <v>-12.664999999999999</v>
      </c>
      <c r="C390">
        <v>13</v>
      </c>
      <c r="D390">
        <v>3500</v>
      </c>
      <c r="E390">
        <v>24</v>
      </c>
      <c r="F390">
        <f>[1]!WallScanTrans(B390,I368,H368,J368,L368)+K368</f>
        <v>23.521138191604543</v>
      </c>
      <c r="G390">
        <f t="shared" si="8"/>
        <v>9.554526314156991E-3</v>
      </c>
    </row>
    <row r="391" spans="1:7">
      <c r="A391">
        <v>22</v>
      </c>
      <c r="B391">
        <v>-12.71</v>
      </c>
      <c r="C391">
        <v>13</v>
      </c>
      <c r="D391">
        <v>3500</v>
      </c>
      <c r="E391">
        <v>18</v>
      </c>
      <c r="F391">
        <f>[1]!WallScanTrans(B391,I368,H368,J368,L368)+K368</f>
        <v>23.521138191604543</v>
      </c>
      <c r="G391">
        <f t="shared" si="8"/>
        <v>1.6934981628219044</v>
      </c>
    </row>
    <row r="392" spans="1:7">
      <c r="A392">
        <v>23</v>
      </c>
      <c r="B392">
        <v>-12.775</v>
      </c>
      <c r="C392">
        <v>13</v>
      </c>
      <c r="D392">
        <v>3500</v>
      </c>
      <c r="E392">
        <v>26</v>
      </c>
      <c r="F392">
        <f>[1]!WallScanTrans(B392,I368,H368,J368,L368)+K368</f>
        <v>23.521138191604543</v>
      </c>
      <c r="G392">
        <f t="shared" si="8"/>
        <v>0.23633676404313836</v>
      </c>
    </row>
    <row r="393" spans="1:7">
      <c r="A393">
        <v>24</v>
      </c>
      <c r="B393">
        <v>-12.83</v>
      </c>
      <c r="C393">
        <v>13</v>
      </c>
      <c r="D393">
        <v>3500</v>
      </c>
      <c r="E393">
        <v>22</v>
      </c>
      <c r="F393">
        <f>[1]!WallScanTrans(B393,I368,H368,J368,L368)+K368</f>
        <v>23.521138191604543</v>
      </c>
      <c r="G393">
        <f t="shared" si="8"/>
        <v>0.10517551808899718</v>
      </c>
    </row>
    <row r="394" spans="1:7">
      <c r="A394">
        <v>25</v>
      </c>
      <c r="B394">
        <v>-12.875</v>
      </c>
      <c r="C394">
        <v>13</v>
      </c>
      <c r="D394">
        <v>3500</v>
      </c>
      <c r="E394">
        <v>25</v>
      </c>
      <c r="F394">
        <f>[1]!WallScanTrans(B394,I368,H368,J368,L368)+K368</f>
        <v>23.521138191604543</v>
      </c>
      <c r="G394">
        <f t="shared" si="8"/>
        <v>8.7481289933227305E-2</v>
      </c>
    </row>
    <row r="395" spans="1:7">
      <c r="A395">
        <v>26</v>
      </c>
      <c r="B395">
        <v>-12.94</v>
      </c>
      <c r="C395">
        <v>13</v>
      </c>
      <c r="D395">
        <v>3500</v>
      </c>
      <c r="E395">
        <v>19</v>
      </c>
      <c r="F395">
        <f>[1]!WallScanTrans(B395,I368,H368,J368,L368)+K368</f>
        <v>23.521138191604543</v>
      </c>
      <c r="G395">
        <f t="shared" si="8"/>
        <v>1.0758258182939577</v>
      </c>
    </row>
    <row r="396" spans="1:7">
      <c r="A396">
        <v>27</v>
      </c>
      <c r="B396">
        <v>-13</v>
      </c>
      <c r="C396">
        <v>13</v>
      </c>
      <c r="D396">
        <v>3500</v>
      </c>
      <c r="E396">
        <v>26</v>
      </c>
      <c r="F396">
        <f>[1]!WallScanTrans(B396,I368,H368,J368,L368)+K368</f>
        <v>23.521138191604543</v>
      </c>
      <c r="G396">
        <f t="shared" si="8"/>
        <v>0.23633676404313836</v>
      </c>
    </row>
    <row r="397" spans="1:7">
      <c r="A397" t="s">
        <v>0</v>
      </c>
    </row>
    <row r="398" spans="1:7">
      <c r="A398" t="s">
        <v>0</v>
      </c>
    </row>
    <row r="399" spans="1:7">
      <c r="A399" t="s">
        <v>0</v>
      </c>
    </row>
    <row r="400" spans="1:7">
      <c r="A400" t="s">
        <v>0</v>
      </c>
    </row>
    <row r="401" spans="1:5">
      <c r="A401" t="s">
        <v>79</v>
      </c>
    </row>
    <row r="402" spans="1:5">
      <c r="A402" t="s">
        <v>2</v>
      </c>
    </row>
    <row r="403" spans="1:5">
      <c r="A403" t="s">
        <v>3</v>
      </c>
    </row>
    <row r="404" spans="1:5">
      <c r="A404" t="s">
        <v>4</v>
      </c>
    </row>
    <row r="405" spans="1:5">
      <c r="A405" t="s">
        <v>5</v>
      </c>
    </row>
    <row r="406" spans="1:5">
      <c r="A406" t="s">
        <v>6</v>
      </c>
    </row>
    <row r="407" spans="1:5">
      <c r="A407" t="s">
        <v>7</v>
      </c>
    </row>
    <row r="408" spans="1:5">
      <c r="A408" t="s">
        <v>80</v>
      </c>
    </row>
    <row r="409" spans="1:5">
      <c r="A409" t="s">
        <v>9</v>
      </c>
    </row>
    <row r="410" spans="1:5">
      <c r="A410" t="s">
        <v>10</v>
      </c>
    </row>
    <row r="411" spans="1:5">
      <c r="A411" t="s">
        <v>11</v>
      </c>
    </row>
    <row r="412" spans="1:5">
      <c r="A412" t="s">
        <v>0</v>
      </c>
    </row>
    <row r="413" spans="1:5">
      <c r="A413" t="s">
        <v>44</v>
      </c>
      <c r="B413" t="s">
        <v>37</v>
      </c>
      <c r="C413" t="s">
        <v>26</v>
      </c>
      <c r="D413" t="s">
        <v>43</v>
      </c>
      <c r="E413" t="s">
        <v>42</v>
      </c>
    </row>
    <row r="414" spans="1:5">
      <c r="A414">
        <v>1</v>
      </c>
      <c r="B414">
        <v>-11.25</v>
      </c>
      <c r="C414">
        <v>13</v>
      </c>
      <c r="D414">
        <v>3500</v>
      </c>
      <c r="E414">
        <v>118</v>
      </c>
    </row>
    <row r="415" spans="1:5">
      <c r="A415">
        <v>2</v>
      </c>
      <c r="B415">
        <v>-11.305</v>
      </c>
      <c r="C415">
        <v>13</v>
      </c>
      <c r="D415">
        <v>3500</v>
      </c>
      <c r="E415">
        <v>143</v>
      </c>
    </row>
    <row r="416" spans="1:5">
      <c r="A416">
        <v>3</v>
      </c>
      <c r="B416">
        <v>-11.365</v>
      </c>
      <c r="C416">
        <v>13</v>
      </c>
      <c r="D416">
        <v>3500</v>
      </c>
      <c r="E416">
        <v>133</v>
      </c>
    </row>
    <row r="417" spans="1:5">
      <c r="A417">
        <v>4</v>
      </c>
      <c r="B417">
        <v>-11.425000000000001</v>
      </c>
      <c r="C417">
        <v>13</v>
      </c>
      <c r="D417">
        <v>3500</v>
      </c>
      <c r="E417">
        <v>143</v>
      </c>
    </row>
    <row r="418" spans="1:5">
      <c r="A418">
        <v>5</v>
      </c>
      <c r="B418">
        <v>-11.48</v>
      </c>
      <c r="C418">
        <v>13</v>
      </c>
      <c r="D418">
        <v>3500</v>
      </c>
      <c r="E418">
        <v>138</v>
      </c>
    </row>
    <row r="419" spans="1:5">
      <c r="A419">
        <v>6</v>
      </c>
      <c r="B419">
        <v>-11.535</v>
      </c>
      <c r="C419">
        <v>14</v>
      </c>
      <c r="D419">
        <v>3500</v>
      </c>
      <c r="E419">
        <v>131</v>
      </c>
    </row>
    <row r="420" spans="1:5">
      <c r="A420">
        <v>7</v>
      </c>
      <c r="B420">
        <v>-11.59</v>
      </c>
      <c r="C420">
        <v>13</v>
      </c>
      <c r="D420">
        <v>3500</v>
      </c>
      <c r="E420">
        <v>155</v>
      </c>
    </row>
    <row r="421" spans="1:5">
      <c r="A421">
        <v>8</v>
      </c>
      <c r="B421">
        <v>-11.65</v>
      </c>
      <c r="C421">
        <v>14</v>
      </c>
      <c r="D421">
        <v>3500</v>
      </c>
      <c r="E421">
        <v>164</v>
      </c>
    </row>
    <row r="422" spans="1:5">
      <c r="A422">
        <v>9</v>
      </c>
      <c r="B422">
        <v>-11.7</v>
      </c>
      <c r="C422">
        <v>13</v>
      </c>
      <c r="D422">
        <v>3500</v>
      </c>
      <c r="E422">
        <v>155</v>
      </c>
    </row>
    <row r="423" spans="1:5">
      <c r="A423">
        <v>10</v>
      </c>
      <c r="B423">
        <v>-11.755000000000001</v>
      </c>
      <c r="C423">
        <v>13</v>
      </c>
      <c r="D423">
        <v>3500</v>
      </c>
      <c r="E423">
        <v>146</v>
      </c>
    </row>
    <row r="424" spans="1:5">
      <c r="A424">
        <v>11</v>
      </c>
      <c r="B424">
        <v>-11.81</v>
      </c>
      <c r="C424">
        <v>13</v>
      </c>
      <c r="D424">
        <v>3500</v>
      </c>
      <c r="E424">
        <v>135</v>
      </c>
    </row>
    <row r="425" spans="1:5">
      <c r="A425">
        <v>12</v>
      </c>
      <c r="B425">
        <v>-11.865</v>
      </c>
      <c r="C425">
        <v>14</v>
      </c>
      <c r="D425">
        <v>3500</v>
      </c>
      <c r="E425">
        <v>147</v>
      </c>
    </row>
    <row r="426" spans="1:5">
      <c r="A426">
        <v>13</v>
      </c>
      <c r="B426">
        <v>-11.92</v>
      </c>
      <c r="C426">
        <v>13</v>
      </c>
      <c r="D426">
        <v>3500</v>
      </c>
      <c r="E426">
        <v>155</v>
      </c>
    </row>
    <row r="427" spans="1:5">
      <c r="A427">
        <v>14</v>
      </c>
      <c r="B427">
        <v>-11.975</v>
      </c>
      <c r="C427">
        <v>13</v>
      </c>
      <c r="D427">
        <v>3500</v>
      </c>
      <c r="E427">
        <v>148</v>
      </c>
    </row>
    <row r="428" spans="1:5">
      <c r="A428">
        <v>15</v>
      </c>
      <c r="B428">
        <v>-12.035</v>
      </c>
      <c r="C428">
        <v>13</v>
      </c>
      <c r="D428">
        <v>3500</v>
      </c>
      <c r="E428">
        <v>162</v>
      </c>
    </row>
    <row r="429" spans="1:5">
      <c r="A429">
        <v>16</v>
      </c>
      <c r="B429">
        <v>-12.085000000000001</v>
      </c>
      <c r="C429">
        <v>13</v>
      </c>
      <c r="D429">
        <v>3500</v>
      </c>
      <c r="E429">
        <v>157</v>
      </c>
    </row>
    <row r="430" spans="1:5">
      <c r="A430">
        <v>17</v>
      </c>
      <c r="B430">
        <v>-12.14</v>
      </c>
      <c r="C430">
        <v>14</v>
      </c>
      <c r="D430">
        <v>3500</v>
      </c>
      <c r="E430">
        <v>171</v>
      </c>
    </row>
    <row r="431" spans="1:5">
      <c r="A431">
        <v>18</v>
      </c>
      <c r="B431">
        <v>-12.195</v>
      </c>
      <c r="C431">
        <v>13</v>
      </c>
      <c r="D431">
        <v>3500</v>
      </c>
      <c r="E431">
        <v>164</v>
      </c>
    </row>
    <row r="432" spans="1:5">
      <c r="A432">
        <v>19</v>
      </c>
      <c r="B432">
        <v>-12.244999999999999</v>
      </c>
      <c r="C432">
        <v>13</v>
      </c>
      <c r="D432">
        <v>3500</v>
      </c>
      <c r="E432">
        <v>164</v>
      </c>
    </row>
    <row r="433" spans="1:5">
      <c r="A433">
        <v>20</v>
      </c>
      <c r="B433">
        <v>-12.305</v>
      </c>
      <c r="C433">
        <v>13</v>
      </c>
      <c r="D433">
        <v>3500</v>
      </c>
      <c r="E433">
        <v>191</v>
      </c>
    </row>
    <row r="434" spans="1:5">
      <c r="A434">
        <v>21</v>
      </c>
      <c r="B434">
        <v>-12.36</v>
      </c>
      <c r="C434">
        <v>13</v>
      </c>
      <c r="D434">
        <v>3500</v>
      </c>
      <c r="E434">
        <v>187</v>
      </c>
    </row>
    <row r="435" spans="1:5">
      <c r="A435">
        <v>22</v>
      </c>
      <c r="B435">
        <v>-12.41</v>
      </c>
      <c r="C435">
        <v>13</v>
      </c>
      <c r="D435">
        <v>3500</v>
      </c>
      <c r="E435">
        <v>181</v>
      </c>
    </row>
    <row r="436" spans="1:5">
      <c r="A436">
        <v>23</v>
      </c>
      <c r="B436">
        <v>-12.475</v>
      </c>
      <c r="C436">
        <v>13</v>
      </c>
      <c r="D436">
        <v>3500</v>
      </c>
      <c r="E436">
        <v>131</v>
      </c>
    </row>
    <row r="437" spans="1:5">
      <c r="A437">
        <v>24</v>
      </c>
      <c r="B437">
        <v>-12.525</v>
      </c>
      <c r="C437">
        <v>13</v>
      </c>
      <c r="D437">
        <v>3500</v>
      </c>
      <c r="E437">
        <v>132</v>
      </c>
    </row>
    <row r="438" spans="1:5">
      <c r="A438">
        <v>25</v>
      </c>
      <c r="B438">
        <v>-12.574999999999999</v>
      </c>
      <c r="C438">
        <v>13</v>
      </c>
      <c r="D438">
        <v>3500</v>
      </c>
      <c r="E438">
        <v>124</v>
      </c>
    </row>
    <row r="439" spans="1:5">
      <c r="A439">
        <v>26</v>
      </c>
      <c r="B439">
        <v>-12.635</v>
      </c>
      <c r="C439">
        <v>13</v>
      </c>
      <c r="D439">
        <v>3500</v>
      </c>
      <c r="E439">
        <v>82</v>
      </c>
    </row>
    <row r="440" spans="1:5">
      <c r="A440">
        <v>27</v>
      </c>
      <c r="B440">
        <v>-12.695</v>
      </c>
      <c r="C440">
        <v>13</v>
      </c>
      <c r="D440">
        <v>3500</v>
      </c>
      <c r="E440">
        <v>63</v>
      </c>
    </row>
    <row r="441" spans="1:5">
      <c r="A441" t="s">
        <v>0</v>
      </c>
    </row>
    <row r="442" spans="1:5">
      <c r="A442" t="s">
        <v>0</v>
      </c>
    </row>
    <row r="443" spans="1:5">
      <c r="A443" t="s">
        <v>0</v>
      </c>
    </row>
    <row r="444" spans="1:5">
      <c r="A444" t="s">
        <v>0</v>
      </c>
    </row>
    <row r="445" spans="1:5">
      <c r="A445" t="s">
        <v>81</v>
      </c>
    </row>
    <row r="446" spans="1:5">
      <c r="A446" t="s">
        <v>2</v>
      </c>
    </row>
    <row r="447" spans="1:5">
      <c r="A447" t="s">
        <v>3</v>
      </c>
    </row>
    <row r="448" spans="1:5">
      <c r="A448" t="s">
        <v>4</v>
      </c>
    </row>
    <row r="449" spans="1:5">
      <c r="A449" t="s">
        <v>5</v>
      </c>
    </row>
    <row r="450" spans="1:5">
      <c r="A450" t="s">
        <v>6</v>
      </c>
    </row>
    <row r="451" spans="1:5">
      <c r="A451" t="s">
        <v>7</v>
      </c>
    </row>
    <row r="452" spans="1:5">
      <c r="A452" t="s">
        <v>82</v>
      </c>
    </row>
    <row r="453" spans="1:5">
      <c r="A453" t="s">
        <v>9</v>
      </c>
    </row>
    <row r="454" spans="1:5">
      <c r="A454" t="s">
        <v>10</v>
      </c>
    </row>
    <row r="455" spans="1:5">
      <c r="A455" t="s">
        <v>11</v>
      </c>
    </row>
    <row r="456" spans="1:5">
      <c r="A456" t="s">
        <v>0</v>
      </c>
    </row>
    <row r="457" spans="1:5">
      <c r="A457" t="s">
        <v>44</v>
      </c>
      <c r="B457" t="s">
        <v>37</v>
      </c>
      <c r="C457" t="s">
        <v>26</v>
      </c>
      <c r="D457" t="s">
        <v>43</v>
      </c>
      <c r="E457" t="s">
        <v>42</v>
      </c>
    </row>
    <row r="458" spans="1:5">
      <c r="A458">
        <v>1</v>
      </c>
      <c r="B458">
        <v>-11.26</v>
      </c>
      <c r="C458">
        <v>13</v>
      </c>
      <c r="D458">
        <v>3500</v>
      </c>
      <c r="E458">
        <v>133</v>
      </c>
    </row>
    <row r="459" spans="1:5">
      <c r="A459">
        <v>2</v>
      </c>
      <c r="B459">
        <v>-11.32</v>
      </c>
      <c r="C459">
        <v>13</v>
      </c>
      <c r="D459">
        <v>3500</v>
      </c>
      <c r="E459">
        <v>119</v>
      </c>
    </row>
    <row r="460" spans="1:5">
      <c r="A460">
        <v>3</v>
      </c>
      <c r="B460">
        <v>-11.375</v>
      </c>
      <c r="C460">
        <v>13</v>
      </c>
      <c r="D460">
        <v>3500</v>
      </c>
      <c r="E460">
        <v>149</v>
      </c>
    </row>
    <row r="461" spans="1:5">
      <c r="A461">
        <v>4</v>
      </c>
      <c r="B461">
        <v>-11.44</v>
      </c>
      <c r="C461">
        <v>14</v>
      </c>
      <c r="D461">
        <v>3500</v>
      </c>
      <c r="E461">
        <v>133</v>
      </c>
    </row>
    <row r="462" spans="1:5">
      <c r="A462">
        <v>5</v>
      </c>
      <c r="B462">
        <v>-11.49</v>
      </c>
      <c r="C462">
        <v>13</v>
      </c>
      <c r="D462">
        <v>3500</v>
      </c>
      <c r="E462">
        <v>132</v>
      </c>
    </row>
    <row r="463" spans="1:5">
      <c r="A463">
        <v>6</v>
      </c>
      <c r="B463">
        <v>-11.545</v>
      </c>
      <c r="C463">
        <v>13</v>
      </c>
      <c r="D463">
        <v>3500</v>
      </c>
      <c r="E463">
        <v>147</v>
      </c>
    </row>
    <row r="464" spans="1:5">
      <c r="A464">
        <v>7</v>
      </c>
      <c r="B464">
        <v>-11.6</v>
      </c>
      <c r="C464">
        <v>14</v>
      </c>
      <c r="D464">
        <v>3500</v>
      </c>
      <c r="E464">
        <v>145</v>
      </c>
    </row>
    <row r="465" spans="1:5">
      <c r="A465">
        <v>8</v>
      </c>
      <c r="B465">
        <v>-11.654999999999999</v>
      </c>
      <c r="C465">
        <v>13</v>
      </c>
      <c r="D465">
        <v>3500</v>
      </c>
      <c r="E465">
        <v>154</v>
      </c>
    </row>
    <row r="466" spans="1:5">
      <c r="A466">
        <v>9</v>
      </c>
      <c r="B466">
        <v>-11.71</v>
      </c>
      <c r="C466">
        <v>13</v>
      </c>
      <c r="D466">
        <v>3500</v>
      </c>
      <c r="E466">
        <v>163</v>
      </c>
    </row>
    <row r="467" spans="1:5">
      <c r="A467">
        <v>10</v>
      </c>
      <c r="B467">
        <v>-11.77</v>
      </c>
      <c r="C467">
        <v>13</v>
      </c>
      <c r="D467">
        <v>3500</v>
      </c>
      <c r="E467">
        <v>147</v>
      </c>
    </row>
    <row r="468" spans="1:5">
      <c r="A468">
        <v>11</v>
      </c>
      <c r="B468">
        <v>-11.824999999999999</v>
      </c>
      <c r="C468">
        <v>14</v>
      </c>
      <c r="D468">
        <v>3500</v>
      </c>
      <c r="E468">
        <v>195</v>
      </c>
    </row>
    <row r="469" spans="1:5">
      <c r="A469">
        <v>12</v>
      </c>
      <c r="B469">
        <v>-11.875</v>
      </c>
      <c r="C469">
        <v>13</v>
      </c>
      <c r="D469">
        <v>3500</v>
      </c>
      <c r="E469">
        <v>161</v>
      </c>
    </row>
    <row r="470" spans="1:5">
      <c r="A470">
        <v>13</v>
      </c>
      <c r="B470">
        <v>-11.935</v>
      </c>
      <c r="C470">
        <v>13</v>
      </c>
      <c r="D470">
        <v>3500</v>
      </c>
      <c r="E470">
        <v>183</v>
      </c>
    </row>
    <row r="471" spans="1:5">
      <c r="A471">
        <v>14</v>
      </c>
      <c r="B471">
        <v>-11.984999999999999</v>
      </c>
      <c r="C471">
        <v>14</v>
      </c>
      <c r="D471">
        <v>3500</v>
      </c>
      <c r="E471">
        <v>175</v>
      </c>
    </row>
    <row r="472" spans="1:5">
      <c r="A472">
        <v>15</v>
      </c>
      <c r="B472">
        <v>-12.04</v>
      </c>
      <c r="C472">
        <v>13</v>
      </c>
      <c r="D472">
        <v>3500</v>
      </c>
      <c r="E472">
        <v>148</v>
      </c>
    </row>
    <row r="473" spans="1:5">
      <c r="A473">
        <v>16</v>
      </c>
      <c r="B473">
        <v>-12.095000000000001</v>
      </c>
      <c r="C473">
        <v>13</v>
      </c>
      <c r="D473">
        <v>3500</v>
      </c>
      <c r="E473">
        <v>161</v>
      </c>
    </row>
    <row r="474" spans="1:5">
      <c r="A474">
        <v>17</v>
      </c>
      <c r="B474">
        <v>-12.154999999999999</v>
      </c>
      <c r="C474">
        <v>13</v>
      </c>
      <c r="D474">
        <v>3500</v>
      </c>
      <c r="E474">
        <v>159</v>
      </c>
    </row>
    <row r="475" spans="1:5">
      <c r="A475">
        <v>18</v>
      </c>
      <c r="B475">
        <v>-12.2</v>
      </c>
      <c r="C475">
        <v>14</v>
      </c>
      <c r="D475">
        <v>3500</v>
      </c>
      <c r="E475">
        <v>177</v>
      </c>
    </row>
    <row r="476" spans="1:5">
      <c r="A476">
        <v>19</v>
      </c>
      <c r="B476">
        <v>-12.265000000000001</v>
      </c>
      <c r="C476">
        <v>13</v>
      </c>
      <c r="D476">
        <v>3500</v>
      </c>
      <c r="E476">
        <v>160</v>
      </c>
    </row>
    <row r="477" spans="1:5">
      <c r="A477">
        <v>20</v>
      </c>
      <c r="B477">
        <v>-12.315</v>
      </c>
      <c r="C477">
        <v>13</v>
      </c>
      <c r="D477">
        <v>3500</v>
      </c>
      <c r="E477">
        <v>166</v>
      </c>
    </row>
    <row r="478" spans="1:5">
      <c r="A478">
        <v>21</v>
      </c>
      <c r="B478">
        <v>-12.375</v>
      </c>
      <c r="C478">
        <v>13</v>
      </c>
      <c r="D478">
        <v>3500</v>
      </c>
      <c r="E478">
        <v>196</v>
      </c>
    </row>
    <row r="479" spans="1:5">
      <c r="A479">
        <v>22</v>
      </c>
      <c r="B479">
        <v>-12.425000000000001</v>
      </c>
      <c r="C479">
        <v>13</v>
      </c>
      <c r="D479">
        <v>3500</v>
      </c>
      <c r="E479">
        <v>158</v>
      </c>
    </row>
    <row r="480" spans="1:5">
      <c r="A480">
        <v>23</v>
      </c>
      <c r="B480">
        <v>-12.484999999999999</v>
      </c>
      <c r="C480">
        <v>13</v>
      </c>
      <c r="D480">
        <v>3500</v>
      </c>
      <c r="E480">
        <v>174</v>
      </c>
    </row>
    <row r="481" spans="1:5">
      <c r="A481">
        <v>24</v>
      </c>
      <c r="B481">
        <v>-12.54</v>
      </c>
      <c r="C481">
        <v>13</v>
      </c>
      <c r="D481">
        <v>3500</v>
      </c>
      <c r="E481">
        <v>154</v>
      </c>
    </row>
    <row r="482" spans="1:5">
      <c r="A482">
        <v>25</v>
      </c>
      <c r="B482">
        <v>-12.585000000000001</v>
      </c>
      <c r="C482">
        <v>14</v>
      </c>
      <c r="D482">
        <v>3500</v>
      </c>
      <c r="E482">
        <v>172</v>
      </c>
    </row>
    <row r="483" spans="1:5">
      <c r="A483">
        <v>26</v>
      </c>
      <c r="B483">
        <v>-12.65</v>
      </c>
      <c r="C483">
        <v>13</v>
      </c>
      <c r="D483">
        <v>3500</v>
      </c>
      <c r="E483">
        <v>145</v>
      </c>
    </row>
    <row r="484" spans="1:5">
      <c r="A484">
        <v>27</v>
      </c>
      <c r="B484">
        <v>-12.705</v>
      </c>
      <c r="C484">
        <v>13</v>
      </c>
      <c r="D484">
        <v>3500</v>
      </c>
      <c r="E484">
        <v>123</v>
      </c>
    </row>
    <row r="485" spans="1:5">
      <c r="A485" t="s">
        <v>0</v>
      </c>
    </row>
    <row r="486" spans="1:5">
      <c r="A486" t="s">
        <v>0</v>
      </c>
    </row>
    <row r="487" spans="1:5">
      <c r="A487" t="s">
        <v>0</v>
      </c>
    </row>
    <row r="488" spans="1:5">
      <c r="A488" t="s">
        <v>0</v>
      </c>
    </row>
    <row r="489" spans="1:5">
      <c r="A489" t="s">
        <v>83</v>
      </c>
    </row>
    <row r="490" spans="1:5">
      <c r="A490" t="s">
        <v>2</v>
      </c>
    </row>
    <row r="491" spans="1:5">
      <c r="A491" t="s">
        <v>3</v>
      </c>
    </row>
    <row r="492" spans="1:5">
      <c r="A492" t="s">
        <v>4</v>
      </c>
    </row>
    <row r="493" spans="1:5">
      <c r="A493" t="s">
        <v>5</v>
      </c>
    </row>
    <row r="494" spans="1:5">
      <c r="A494" t="s">
        <v>6</v>
      </c>
    </row>
    <row r="495" spans="1:5">
      <c r="A495" t="s">
        <v>7</v>
      </c>
    </row>
    <row r="496" spans="1:5">
      <c r="A496" t="s">
        <v>84</v>
      </c>
    </row>
    <row r="497" spans="1:5">
      <c r="A497" t="s">
        <v>9</v>
      </c>
    </row>
    <row r="498" spans="1:5">
      <c r="A498" t="s">
        <v>10</v>
      </c>
    </row>
    <row r="499" spans="1:5">
      <c r="A499" t="s">
        <v>11</v>
      </c>
    </row>
    <row r="500" spans="1:5">
      <c r="A500" t="s">
        <v>0</v>
      </c>
    </row>
    <row r="501" spans="1:5">
      <c r="A501" t="s">
        <v>44</v>
      </c>
      <c r="B501" t="s">
        <v>37</v>
      </c>
      <c r="C501" t="s">
        <v>26</v>
      </c>
      <c r="D501" t="s">
        <v>43</v>
      </c>
      <c r="E501" t="s">
        <v>42</v>
      </c>
    </row>
    <row r="502" spans="1:5">
      <c r="A502">
        <v>1</v>
      </c>
      <c r="B502">
        <v>-11.11</v>
      </c>
      <c r="C502">
        <v>14</v>
      </c>
      <c r="D502">
        <v>3500</v>
      </c>
      <c r="E502">
        <v>117</v>
      </c>
    </row>
    <row r="503" spans="1:5">
      <c r="A503">
        <v>2</v>
      </c>
      <c r="B503">
        <v>-11.17</v>
      </c>
      <c r="C503">
        <v>13</v>
      </c>
      <c r="D503">
        <v>3500</v>
      </c>
      <c r="E503">
        <v>125</v>
      </c>
    </row>
    <row r="504" spans="1:5">
      <c r="A504">
        <v>3</v>
      </c>
      <c r="B504">
        <v>-11.23</v>
      </c>
      <c r="C504">
        <v>14</v>
      </c>
      <c r="D504">
        <v>3500</v>
      </c>
      <c r="E504">
        <v>119</v>
      </c>
    </row>
    <row r="505" spans="1:5">
      <c r="A505">
        <v>4</v>
      </c>
      <c r="B505">
        <v>-11.28</v>
      </c>
      <c r="C505">
        <v>13</v>
      </c>
      <c r="D505">
        <v>3500</v>
      </c>
      <c r="E505">
        <v>126</v>
      </c>
    </row>
    <row r="506" spans="1:5">
      <c r="A506">
        <v>5</v>
      </c>
      <c r="B506">
        <v>-11.335000000000001</v>
      </c>
      <c r="C506">
        <v>13</v>
      </c>
      <c r="D506">
        <v>3500</v>
      </c>
      <c r="E506">
        <v>111</v>
      </c>
    </row>
    <row r="507" spans="1:5">
      <c r="A507">
        <v>6</v>
      </c>
      <c r="B507">
        <v>-11.39</v>
      </c>
      <c r="C507">
        <v>14</v>
      </c>
      <c r="D507">
        <v>3500</v>
      </c>
      <c r="E507">
        <v>150</v>
      </c>
    </row>
    <row r="508" spans="1:5">
      <c r="A508">
        <v>7</v>
      </c>
      <c r="B508">
        <v>-11.45</v>
      </c>
      <c r="C508">
        <v>13</v>
      </c>
      <c r="D508">
        <v>3500</v>
      </c>
      <c r="E508">
        <v>127</v>
      </c>
    </row>
    <row r="509" spans="1:5">
      <c r="A509">
        <v>8</v>
      </c>
      <c r="B509">
        <v>-11.505000000000001</v>
      </c>
      <c r="C509">
        <v>13</v>
      </c>
      <c r="D509">
        <v>3500</v>
      </c>
      <c r="E509">
        <v>124</v>
      </c>
    </row>
    <row r="510" spans="1:5">
      <c r="A510">
        <v>9</v>
      </c>
      <c r="B510">
        <v>-11.56</v>
      </c>
      <c r="C510">
        <v>13</v>
      </c>
      <c r="D510">
        <v>3500</v>
      </c>
      <c r="E510">
        <v>149</v>
      </c>
    </row>
    <row r="511" spans="1:5">
      <c r="A511">
        <v>10</v>
      </c>
      <c r="B511">
        <v>-11.61</v>
      </c>
      <c r="C511">
        <v>14</v>
      </c>
      <c r="D511">
        <v>3500</v>
      </c>
      <c r="E511">
        <v>144</v>
      </c>
    </row>
    <row r="512" spans="1:5">
      <c r="A512">
        <v>11</v>
      </c>
      <c r="B512">
        <v>-11.664999999999999</v>
      </c>
      <c r="C512">
        <v>13</v>
      </c>
      <c r="D512">
        <v>3500</v>
      </c>
      <c r="E512">
        <v>160</v>
      </c>
    </row>
    <row r="513" spans="1:5">
      <c r="A513">
        <v>12</v>
      </c>
      <c r="B513">
        <v>-11.73</v>
      </c>
      <c r="C513">
        <v>13</v>
      </c>
      <c r="D513">
        <v>3500</v>
      </c>
      <c r="E513">
        <v>139</v>
      </c>
    </row>
    <row r="514" spans="1:5">
      <c r="A514">
        <v>13</v>
      </c>
      <c r="B514">
        <v>-11.78</v>
      </c>
      <c r="C514">
        <v>13</v>
      </c>
      <c r="D514">
        <v>3500</v>
      </c>
      <c r="E514">
        <v>137</v>
      </c>
    </row>
    <row r="515" spans="1:5">
      <c r="A515">
        <v>14</v>
      </c>
      <c r="B515">
        <v>-11.835000000000001</v>
      </c>
      <c r="C515">
        <v>13</v>
      </c>
      <c r="D515">
        <v>3500</v>
      </c>
      <c r="E515">
        <v>162</v>
      </c>
    </row>
    <row r="516" spans="1:5">
      <c r="A516">
        <v>15</v>
      </c>
      <c r="B516">
        <v>-11.895</v>
      </c>
      <c r="C516">
        <v>13</v>
      </c>
      <c r="D516">
        <v>3500</v>
      </c>
      <c r="E516">
        <v>142</v>
      </c>
    </row>
    <row r="517" spans="1:5">
      <c r="A517">
        <v>16</v>
      </c>
      <c r="B517">
        <v>-11.945</v>
      </c>
      <c r="C517">
        <v>13</v>
      </c>
      <c r="D517">
        <v>3500</v>
      </c>
      <c r="E517">
        <v>161</v>
      </c>
    </row>
    <row r="518" spans="1:5">
      <c r="A518">
        <v>17</v>
      </c>
      <c r="B518">
        <v>-12</v>
      </c>
      <c r="C518">
        <v>13</v>
      </c>
      <c r="D518">
        <v>3500</v>
      </c>
      <c r="E518">
        <v>153</v>
      </c>
    </row>
    <row r="519" spans="1:5">
      <c r="A519">
        <v>18</v>
      </c>
      <c r="B519">
        <v>-12.06</v>
      </c>
      <c r="C519">
        <v>14</v>
      </c>
      <c r="D519">
        <v>3500</v>
      </c>
      <c r="E519">
        <v>163</v>
      </c>
    </row>
    <row r="520" spans="1:5">
      <c r="A520">
        <v>19</v>
      </c>
      <c r="B520">
        <v>-12.11</v>
      </c>
      <c r="C520">
        <v>13</v>
      </c>
      <c r="D520">
        <v>3500</v>
      </c>
      <c r="E520">
        <v>151</v>
      </c>
    </row>
    <row r="521" spans="1:5">
      <c r="A521">
        <v>20</v>
      </c>
      <c r="B521">
        <v>-12.164999999999999</v>
      </c>
      <c r="C521">
        <v>13</v>
      </c>
      <c r="D521">
        <v>3500</v>
      </c>
      <c r="E521">
        <v>159</v>
      </c>
    </row>
    <row r="522" spans="1:5">
      <c r="A522">
        <v>21</v>
      </c>
      <c r="B522">
        <v>-12.22</v>
      </c>
      <c r="C522">
        <v>13</v>
      </c>
      <c r="D522">
        <v>3500</v>
      </c>
      <c r="E522">
        <v>177</v>
      </c>
    </row>
    <row r="523" spans="1:5">
      <c r="A523">
        <v>22</v>
      </c>
      <c r="B523">
        <v>-12.265000000000001</v>
      </c>
      <c r="C523">
        <v>13</v>
      </c>
      <c r="D523">
        <v>3500</v>
      </c>
      <c r="E523">
        <v>182</v>
      </c>
    </row>
    <row r="524" spans="1:5">
      <c r="A524">
        <v>23</v>
      </c>
      <c r="B524">
        <v>-12.33</v>
      </c>
      <c r="C524">
        <v>14</v>
      </c>
      <c r="D524">
        <v>3500</v>
      </c>
      <c r="E524">
        <v>169</v>
      </c>
    </row>
    <row r="525" spans="1:5">
      <c r="A525">
        <v>24</v>
      </c>
      <c r="B525">
        <v>-12.385</v>
      </c>
      <c r="C525">
        <v>13</v>
      </c>
      <c r="D525">
        <v>3500</v>
      </c>
      <c r="E525">
        <v>158</v>
      </c>
    </row>
    <row r="526" spans="1:5">
      <c r="A526">
        <v>25</v>
      </c>
      <c r="B526">
        <v>-12.435</v>
      </c>
      <c r="C526">
        <v>13</v>
      </c>
      <c r="D526">
        <v>3500</v>
      </c>
      <c r="E526">
        <v>162</v>
      </c>
    </row>
    <row r="527" spans="1:5">
      <c r="A527">
        <v>26</v>
      </c>
      <c r="B527">
        <v>-12.49</v>
      </c>
      <c r="C527">
        <v>14</v>
      </c>
      <c r="D527">
        <v>3500</v>
      </c>
      <c r="E527">
        <v>165</v>
      </c>
    </row>
    <row r="528" spans="1:5">
      <c r="A528">
        <v>27</v>
      </c>
      <c r="B528">
        <v>-12.55</v>
      </c>
      <c r="C528">
        <v>13</v>
      </c>
      <c r="D528">
        <v>3500</v>
      </c>
      <c r="E528">
        <v>157</v>
      </c>
    </row>
    <row r="529" spans="1:1">
      <c r="A529" t="s">
        <v>0</v>
      </c>
    </row>
    <row r="530" spans="1:1">
      <c r="A530" t="s">
        <v>0</v>
      </c>
    </row>
    <row r="531" spans="1:1">
      <c r="A531" t="s">
        <v>0</v>
      </c>
    </row>
    <row r="532" spans="1:1">
      <c r="A532" t="s">
        <v>0</v>
      </c>
    </row>
    <row r="533" spans="1:1">
      <c r="A533" t="s">
        <v>85</v>
      </c>
    </row>
    <row r="534" spans="1:1">
      <c r="A534" t="s">
        <v>2</v>
      </c>
    </row>
    <row r="535" spans="1:1">
      <c r="A535" t="s">
        <v>3</v>
      </c>
    </row>
    <row r="536" spans="1:1">
      <c r="A536" t="s">
        <v>4</v>
      </c>
    </row>
    <row r="537" spans="1:1">
      <c r="A537" t="s">
        <v>5</v>
      </c>
    </row>
    <row r="538" spans="1:1">
      <c r="A538" t="s">
        <v>6</v>
      </c>
    </row>
    <row r="539" spans="1:1">
      <c r="A539" t="s">
        <v>7</v>
      </c>
    </row>
    <row r="540" spans="1:1">
      <c r="A540" t="s">
        <v>86</v>
      </c>
    </row>
    <row r="541" spans="1:1">
      <c r="A541" t="s">
        <v>9</v>
      </c>
    </row>
    <row r="542" spans="1:1">
      <c r="A542" t="s">
        <v>10</v>
      </c>
    </row>
    <row r="543" spans="1:1">
      <c r="A543" t="s">
        <v>11</v>
      </c>
    </row>
    <row r="544" spans="1:1">
      <c r="A544" t="s">
        <v>0</v>
      </c>
    </row>
    <row r="545" spans="1:5">
      <c r="A545" t="s">
        <v>44</v>
      </c>
      <c r="B545" t="s">
        <v>37</v>
      </c>
      <c r="C545" t="s">
        <v>26</v>
      </c>
      <c r="D545" t="s">
        <v>43</v>
      </c>
      <c r="E545" t="s">
        <v>42</v>
      </c>
    </row>
    <row r="546" spans="1:5">
      <c r="A546">
        <v>1</v>
      </c>
      <c r="B546">
        <v>-10.96</v>
      </c>
      <c r="C546">
        <v>13</v>
      </c>
      <c r="D546">
        <v>3500</v>
      </c>
      <c r="E546">
        <v>145</v>
      </c>
    </row>
    <row r="547" spans="1:5">
      <c r="A547">
        <v>2</v>
      </c>
      <c r="B547">
        <v>-11.025</v>
      </c>
      <c r="C547">
        <v>13</v>
      </c>
      <c r="D547">
        <v>3500</v>
      </c>
      <c r="E547">
        <v>120</v>
      </c>
    </row>
    <row r="548" spans="1:5">
      <c r="A548">
        <v>3</v>
      </c>
      <c r="B548">
        <v>-11.074999999999999</v>
      </c>
      <c r="C548">
        <v>13</v>
      </c>
      <c r="D548">
        <v>3500</v>
      </c>
      <c r="E548">
        <v>129</v>
      </c>
    </row>
    <row r="549" spans="1:5">
      <c r="A549">
        <v>4</v>
      </c>
      <c r="B549">
        <v>-11.14</v>
      </c>
      <c r="C549">
        <v>13</v>
      </c>
      <c r="D549">
        <v>3500</v>
      </c>
      <c r="E549">
        <v>108</v>
      </c>
    </row>
    <row r="550" spans="1:5">
      <c r="A550">
        <v>5</v>
      </c>
      <c r="B550">
        <v>-11.195</v>
      </c>
      <c r="C550">
        <v>13</v>
      </c>
      <c r="D550">
        <v>3500</v>
      </c>
      <c r="E550">
        <v>124</v>
      </c>
    </row>
    <row r="551" spans="1:5">
      <c r="A551">
        <v>6</v>
      </c>
      <c r="B551">
        <v>-11.244999999999999</v>
      </c>
      <c r="C551">
        <v>13</v>
      </c>
      <c r="D551">
        <v>3500</v>
      </c>
      <c r="E551">
        <v>130</v>
      </c>
    </row>
    <row r="552" spans="1:5">
      <c r="A552">
        <v>7</v>
      </c>
      <c r="B552">
        <v>-11.295</v>
      </c>
      <c r="C552">
        <v>13</v>
      </c>
      <c r="D552">
        <v>3500</v>
      </c>
      <c r="E552">
        <v>129</v>
      </c>
    </row>
    <row r="553" spans="1:5">
      <c r="A553">
        <v>8</v>
      </c>
      <c r="B553">
        <v>-11.36</v>
      </c>
      <c r="C553">
        <v>13</v>
      </c>
      <c r="D553">
        <v>3500</v>
      </c>
      <c r="E553">
        <v>154</v>
      </c>
    </row>
    <row r="554" spans="1:5">
      <c r="A554">
        <v>9</v>
      </c>
      <c r="B554">
        <v>-11.41</v>
      </c>
      <c r="C554">
        <v>13</v>
      </c>
      <c r="D554">
        <v>3500</v>
      </c>
      <c r="E554">
        <v>138</v>
      </c>
    </row>
    <row r="555" spans="1:5">
      <c r="A555">
        <v>10</v>
      </c>
      <c r="B555">
        <v>-11.465</v>
      </c>
      <c r="C555">
        <v>13</v>
      </c>
      <c r="D555">
        <v>3500</v>
      </c>
      <c r="E555">
        <v>156</v>
      </c>
    </row>
    <row r="556" spans="1:5">
      <c r="A556">
        <v>11</v>
      </c>
      <c r="B556">
        <v>-11.52</v>
      </c>
      <c r="C556">
        <v>13</v>
      </c>
      <c r="D556">
        <v>3500</v>
      </c>
      <c r="E556">
        <v>138</v>
      </c>
    </row>
    <row r="557" spans="1:5">
      <c r="A557">
        <v>12</v>
      </c>
      <c r="B557">
        <v>-11.574999999999999</v>
      </c>
      <c r="C557">
        <v>13</v>
      </c>
      <c r="D557">
        <v>3500</v>
      </c>
      <c r="E557">
        <v>133</v>
      </c>
    </row>
    <row r="558" spans="1:5">
      <c r="A558">
        <v>13</v>
      </c>
      <c r="B558">
        <v>-11.63</v>
      </c>
      <c r="C558">
        <v>14</v>
      </c>
      <c r="D558">
        <v>3500</v>
      </c>
      <c r="E558">
        <v>144</v>
      </c>
    </row>
    <row r="559" spans="1:5">
      <c r="A559">
        <v>14</v>
      </c>
      <c r="B559">
        <v>-11.685</v>
      </c>
      <c r="C559">
        <v>13</v>
      </c>
      <c r="D559">
        <v>3500</v>
      </c>
      <c r="E559">
        <v>142</v>
      </c>
    </row>
    <row r="560" spans="1:5">
      <c r="A560">
        <v>15</v>
      </c>
      <c r="B560">
        <v>-11.744999999999999</v>
      </c>
      <c r="C560">
        <v>14</v>
      </c>
      <c r="D560">
        <v>3500</v>
      </c>
      <c r="E560">
        <v>148</v>
      </c>
    </row>
    <row r="561" spans="1:5">
      <c r="A561">
        <v>16</v>
      </c>
      <c r="B561">
        <v>-11.79</v>
      </c>
      <c r="C561">
        <v>13</v>
      </c>
      <c r="D561">
        <v>3500</v>
      </c>
      <c r="E561">
        <v>153</v>
      </c>
    </row>
    <row r="562" spans="1:5">
      <c r="A562">
        <v>17</v>
      </c>
      <c r="B562">
        <v>-11.85</v>
      </c>
      <c r="C562">
        <v>13</v>
      </c>
      <c r="D562">
        <v>3500</v>
      </c>
      <c r="E562">
        <v>151</v>
      </c>
    </row>
    <row r="563" spans="1:5">
      <c r="A563">
        <v>18</v>
      </c>
      <c r="B563">
        <v>-11.904999999999999</v>
      </c>
      <c r="C563">
        <v>13</v>
      </c>
      <c r="D563">
        <v>3500</v>
      </c>
      <c r="E563">
        <v>132</v>
      </c>
    </row>
    <row r="564" spans="1:5">
      <c r="A564">
        <v>19</v>
      </c>
      <c r="B564">
        <v>-11.955</v>
      </c>
      <c r="C564">
        <v>13</v>
      </c>
      <c r="D564">
        <v>3500</v>
      </c>
      <c r="E564">
        <v>138</v>
      </c>
    </row>
    <row r="565" spans="1:5">
      <c r="A565">
        <v>20</v>
      </c>
      <c r="B565">
        <v>-12.015000000000001</v>
      </c>
      <c r="C565">
        <v>14</v>
      </c>
      <c r="D565">
        <v>3500</v>
      </c>
      <c r="E565">
        <v>169</v>
      </c>
    </row>
    <row r="566" spans="1:5">
      <c r="A566">
        <v>21</v>
      </c>
      <c r="B566">
        <v>-12.07</v>
      </c>
      <c r="C566">
        <v>13</v>
      </c>
      <c r="D566">
        <v>3500</v>
      </c>
      <c r="E566">
        <v>156</v>
      </c>
    </row>
    <row r="567" spans="1:5">
      <c r="A567">
        <v>22</v>
      </c>
      <c r="B567">
        <v>-12.125</v>
      </c>
      <c r="C567">
        <v>13</v>
      </c>
      <c r="D567">
        <v>3500</v>
      </c>
      <c r="E567">
        <v>160</v>
      </c>
    </row>
    <row r="568" spans="1:5">
      <c r="A568">
        <v>23</v>
      </c>
      <c r="B568">
        <v>-12.18</v>
      </c>
      <c r="C568">
        <v>13</v>
      </c>
      <c r="D568">
        <v>3500</v>
      </c>
      <c r="E568">
        <v>168</v>
      </c>
    </row>
    <row r="569" spans="1:5">
      <c r="A569">
        <v>24</v>
      </c>
      <c r="B569">
        <v>-12.24</v>
      </c>
      <c r="C569">
        <v>13</v>
      </c>
      <c r="D569">
        <v>3500</v>
      </c>
      <c r="E569">
        <v>167</v>
      </c>
    </row>
    <row r="570" spans="1:5">
      <c r="A570">
        <v>25</v>
      </c>
      <c r="B570">
        <v>-12.29</v>
      </c>
      <c r="C570">
        <v>14</v>
      </c>
      <c r="D570">
        <v>3500</v>
      </c>
      <c r="E570">
        <v>172</v>
      </c>
    </row>
    <row r="571" spans="1:5">
      <c r="A571">
        <v>26</v>
      </c>
      <c r="B571">
        <v>-12.35</v>
      </c>
      <c r="C571">
        <v>13</v>
      </c>
      <c r="D571">
        <v>3500</v>
      </c>
      <c r="E571">
        <v>178</v>
      </c>
    </row>
    <row r="572" spans="1:5">
      <c r="A572">
        <v>27</v>
      </c>
      <c r="B572">
        <v>-12.4</v>
      </c>
      <c r="C572">
        <v>13</v>
      </c>
      <c r="D572">
        <v>3500</v>
      </c>
      <c r="E572">
        <v>160</v>
      </c>
    </row>
    <row r="573" spans="1:5">
      <c r="A573" t="s">
        <v>0</v>
      </c>
    </row>
    <row r="574" spans="1:5">
      <c r="A574" t="s">
        <v>0</v>
      </c>
    </row>
    <row r="575" spans="1:5">
      <c r="A575" t="s">
        <v>0</v>
      </c>
    </row>
    <row r="576" spans="1:5">
      <c r="A576" t="s">
        <v>0</v>
      </c>
    </row>
    <row r="577" spans="1:5">
      <c r="A577" t="s">
        <v>87</v>
      </c>
    </row>
    <row r="578" spans="1:5">
      <c r="A578" t="s">
        <v>2</v>
      </c>
    </row>
    <row r="579" spans="1:5">
      <c r="A579" t="s">
        <v>3</v>
      </c>
    </row>
    <row r="580" spans="1:5">
      <c r="A580" t="s">
        <v>4</v>
      </c>
    </row>
    <row r="581" spans="1:5">
      <c r="A581" t="s">
        <v>5</v>
      </c>
    </row>
    <row r="582" spans="1:5">
      <c r="A582" t="s">
        <v>6</v>
      </c>
    </row>
    <row r="583" spans="1:5">
      <c r="A583" t="s">
        <v>7</v>
      </c>
    </row>
    <row r="584" spans="1:5">
      <c r="A584" t="s">
        <v>88</v>
      </c>
    </row>
    <row r="585" spans="1:5">
      <c r="A585" t="s">
        <v>9</v>
      </c>
    </row>
    <row r="586" spans="1:5">
      <c r="A586" t="s">
        <v>10</v>
      </c>
    </row>
    <row r="587" spans="1:5">
      <c r="A587" t="s">
        <v>11</v>
      </c>
    </row>
    <row r="588" spans="1:5">
      <c r="A588" t="s">
        <v>0</v>
      </c>
    </row>
    <row r="589" spans="1:5">
      <c r="A589" t="s">
        <v>44</v>
      </c>
      <c r="B589" t="s">
        <v>37</v>
      </c>
      <c r="C589" t="s">
        <v>26</v>
      </c>
      <c r="D589" t="s">
        <v>43</v>
      </c>
      <c r="E589" t="s">
        <v>42</v>
      </c>
    </row>
    <row r="590" spans="1:5">
      <c r="A590">
        <v>1</v>
      </c>
      <c r="B590">
        <v>-10.91</v>
      </c>
      <c r="C590">
        <v>13</v>
      </c>
      <c r="D590">
        <v>3500</v>
      </c>
      <c r="E590">
        <v>94</v>
      </c>
    </row>
    <row r="591" spans="1:5">
      <c r="A591">
        <v>2</v>
      </c>
      <c r="B591">
        <v>-10.975</v>
      </c>
      <c r="C591">
        <v>13</v>
      </c>
      <c r="D591">
        <v>3500</v>
      </c>
      <c r="E591">
        <v>118</v>
      </c>
    </row>
    <row r="592" spans="1:5">
      <c r="A592">
        <v>3</v>
      </c>
      <c r="B592">
        <v>-11.025</v>
      </c>
      <c r="C592">
        <v>13</v>
      </c>
      <c r="D592">
        <v>3500</v>
      </c>
      <c r="E592">
        <v>109</v>
      </c>
    </row>
    <row r="593" spans="1:5">
      <c r="A593">
        <v>4</v>
      </c>
      <c r="B593">
        <v>-11.08</v>
      </c>
      <c r="C593">
        <v>13</v>
      </c>
      <c r="D593">
        <v>3500</v>
      </c>
      <c r="E593">
        <v>99</v>
      </c>
    </row>
    <row r="594" spans="1:5">
      <c r="A594">
        <v>5</v>
      </c>
      <c r="B594">
        <v>-11.145</v>
      </c>
      <c r="C594">
        <v>14</v>
      </c>
      <c r="D594">
        <v>3500</v>
      </c>
      <c r="E594">
        <v>122</v>
      </c>
    </row>
    <row r="595" spans="1:5">
      <c r="A595">
        <v>6</v>
      </c>
      <c r="B595">
        <v>-11.19</v>
      </c>
      <c r="C595">
        <v>14</v>
      </c>
      <c r="D595">
        <v>3500</v>
      </c>
      <c r="E595">
        <v>104</v>
      </c>
    </row>
    <row r="596" spans="1:5">
      <c r="A596">
        <v>7</v>
      </c>
      <c r="B596">
        <v>-11.244999999999999</v>
      </c>
      <c r="C596">
        <v>14</v>
      </c>
      <c r="D596">
        <v>3500</v>
      </c>
      <c r="E596">
        <v>114</v>
      </c>
    </row>
    <row r="597" spans="1:5">
      <c r="A597">
        <v>8</v>
      </c>
      <c r="B597">
        <v>-11.31</v>
      </c>
      <c r="C597">
        <v>13</v>
      </c>
      <c r="D597">
        <v>3500</v>
      </c>
      <c r="E597">
        <v>121</v>
      </c>
    </row>
    <row r="598" spans="1:5">
      <c r="A598">
        <v>9</v>
      </c>
      <c r="B598">
        <v>-11.36</v>
      </c>
      <c r="C598">
        <v>13</v>
      </c>
      <c r="D598">
        <v>3500</v>
      </c>
      <c r="E598">
        <v>118</v>
      </c>
    </row>
    <row r="599" spans="1:5">
      <c r="A599">
        <v>10</v>
      </c>
      <c r="B599">
        <v>-11.414999999999999</v>
      </c>
      <c r="C599">
        <v>13</v>
      </c>
      <c r="D599">
        <v>3500</v>
      </c>
      <c r="E599">
        <v>114</v>
      </c>
    </row>
    <row r="600" spans="1:5">
      <c r="A600">
        <v>11</v>
      </c>
      <c r="B600">
        <v>-11.47</v>
      </c>
      <c r="C600">
        <v>13</v>
      </c>
      <c r="D600">
        <v>3500</v>
      </c>
      <c r="E600">
        <v>101</v>
      </c>
    </row>
    <row r="601" spans="1:5">
      <c r="A601">
        <v>12</v>
      </c>
      <c r="B601">
        <v>-11.53</v>
      </c>
      <c r="C601">
        <v>13</v>
      </c>
      <c r="D601">
        <v>3500</v>
      </c>
      <c r="E601">
        <v>122</v>
      </c>
    </row>
    <row r="602" spans="1:5">
      <c r="A602">
        <v>13</v>
      </c>
      <c r="B602">
        <v>-11.58</v>
      </c>
      <c r="C602">
        <v>13</v>
      </c>
      <c r="D602">
        <v>3500</v>
      </c>
      <c r="E602">
        <v>121</v>
      </c>
    </row>
    <row r="603" spans="1:5">
      <c r="A603">
        <v>14</v>
      </c>
      <c r="B603">
        <v>-11.635</v>
      </c>
      <c r="C603">
        <v>13</v>
      </c>
      <c r="D603">
        <v>3500</v>
      </c>
      <c r="E603">
        <v>130</v>
      </c>
    </row>
    <row r="604" spans="1:5">
      <c r="A604">
        <v>15</v>
      </c>
      <c r="B604">
        <v>-11.69</v>
      </c>
      <c r="C604">
        <v>14</v>
      </c>
      <c r="D604">
        <v>3500</v>
      </c>
      <c r="E604">
        <v>122</v>
      </c>
    </row>
    <row r="605" spans="1:5">
      <c r="A605">
        <v>16</v>
      </c>
      <c r="B605">
        <v>-11.744999999999999</v>
      </c>
      <c r="C605">
        <v>13</v>
      </c>
      <c r="D605">
        <v>3500</v>
      </c>
      <c r="E605">
        <v>127</v>
      </c>
    </row>
    <row r="606" spans="1:5">
      <c r="A606">
        <v>17</v>
      </c>
      <c r="B606">
        <v>-11.8</v>
      </c>
      <c r="C606">
        <v>13</v>
      </c>
      <c r="D606">
        <v>3500</v>
      </c>
      <c r="E606">
        <v>125</v>
      </c>
    </row>
    <row r="607" spans="1:5">
      <c r="A607">
        <v>18</v>
      </c>
      <c r="B607">
        <v>-11.86</v>
      </c>
      <c r="C607">
        <v>14</v>
      </c>
      <c r="D607">
        <v>3500</v>
      </c>
      <c r="E607">
        <v>122</v>
      </c>
    </row>
    <row r="608" spans="1:5">
      <c r="A608">
        <v>19</v>
      </c>
      <c r="B608">
        <v>-11.91</v>
      </c>
      <c r="C608">
        <v>13</v>
      </c>
      <c r="D608">
        <v>3500</v>
      </c>
      <c r="E608">
        <v>122</v>
      </c>
    </row>
    <row r="609" spans="1:5">
      <c r="A609">
        <v>20</v>
      </c>
      <c r="B609">
        <v>-11.96</v>
      </c>
      <c r="C609">
        <v>13</v>
      </c>
      <c r="D609">
        <v>3500</v>
      </c>
      <c r="E609">
        <v>133</v>
      </c>
    </row>
    <row r="610" spans="1:5">
      <c r="A610">
        <v>21</v>
      </c>
      <c r="B610">
        <v>-12.025</v>
      </c>
      <c r="C610">
        <v>13</v>
      </c>
      <c r="D610">
        <v>3500</v>
      </c>
      <c r="E610">
        <v>144</v>
      </c>
    </row>
    <row r="611" spans="1:5">
      <c r="A611">
        <v>22</v>
      </c>
      <c r="B611">
        <v>-12.074999999999999</v>
      </c>
      <c r="C611">
        <v>13</v>
      </c>
      <c r="D611">
        <v>3500</v>
      </c>
      <c r="E611">
        <v>162</v>
      </c>
    </row>
    <row r="612" spans="1:5">
      <c r="A612">
        <v>23</v>
      </c>
      <c r="B612">
        <v>-12.13</v>
      </c>
      <c r="C612">
        <v>13</v>
      </c>
      <c r="D612">
        <v>3500</v>
      </c>
      <c r="E612">
        <v>164</v>
      </c>
    </row>
    <row r="613" spans="1:5">
      <c r="A613">
        <v>24</v>
      </c>
      <c r="B613">
        <v>-12.185</v>
      </c>
      <c r="C613">
        <v>13</v>
      </c>
      <c r="D613">
        <v>3500</v>
      </c>
      <c r="E613">
        <v>155</v>
      </c>
    </row>
    <row r="614" spans="1:5">
      <c r="A614">
        <v>25</v>
      </c>
      <c r="B614">
        <v>-12.24</v>
      </c>
      <c r="C614">
        <v>14</v>
      </c>
      <c r="D614">
        <v>3500</v>
      </c>
      <c r="E614">
        <v>148</v>
      </c>
    </row>
    <row r="615" spans="1:5">
      <c r="A615">
        <v>26</v>
      </c>
      <c r="B615">
        <v>-12.29</v>
      </c>
      <c r="C615">
        <v>13</v>
      </c>
      <c r="D615">
        <v>3500</v>
      </c>
      <c r="E615">
        <v>172</v>
      </c>
    </row>
    <row r="616" spans="1:5">
      <c r="A616">
        <v>27</v>
      </c>
      <c r="B616">
        <v>-12.35</v>
      </c>
      <c r="C616">
        <v>13</v>
      </c>
      <c r="D616">
        <v>3500</v>
      </c>
      <c r="E616">
        <v>158</v>
      </c>
    </row>
    <row r="617" spans="1:5">
      <c r="A617" t="s">
        <v>0</v>
      </c>
    </row>
    <row r="618" spans="1:5">
      <c r="A618" t="s">
        <v>0</v>
      </c>
    </row>
    <row r="619" spans="1:5">
      <c r="A619" t="s">
        <v>0</v>
      </c>
    </row>
    <row r="620" spans="1:5">
      <c r="A620" t="s">
        <v>0</v>
      </c>
    </row>
    <row r="621" spans="1:5">
      <c r="A621" t="s">
        <v>89</v>
      </c>
    </row>
    <row r="622" spans="1:5">
      <c r="A622" t="s">
        <v>2</v>
      </c>
    </row>
    <row r="623" spans="1:5">
      <c r="A623" t="s">
        <v>3</v>
      </c>
    </row>
    <row r="624" spans="1:5">
      <c r="A624" t="s">
        <v>4</v>
      </c>
    </row>
    <row r="625" spans="1:5">
      <c r="A625" t="s">
        <v>5</v>
      </c>
    </row>
    <row r="626" spans="1:5">
      <c r="A626" t="s">
        <v>6</v>
      </c>
    </row>
    <row r="627" spans="1:5">
      <c r="A627" t="s">
        <v>7</v>
      </c>
    </row>
    <row r="628" spans="1:5">
      <c r="A628" t="s">
        <v>90</v>
      </c>
    </row>
    <row r="629" spans="1:5">
      <c r="A629" t="s">
        <v>9</v>
      </c>
    </row>
    <row r="630" spans="1:5">
      <c r="A630" t="s">
        <v>10</v>
      </c>
    </row>
    <row r="631" spans="1:5">
      <c r="A631" t="s">
        <v>11</v>
      </c>
    </row>
    <row r="632" spans="1:5">
      <c r="A632" t="s">
        <v>0</v>
      </c>
    </row>
    <row r="633" spans="1:5">
      <c r="A633" t="s">
        <v>44</v>
      </c>
      <c r="B633" t="s">
        <v>37</v>
      </c>
      <c r="C633" t="s">
        <v>26</v>
      </c>
      <c r="D633" t="s">
        <v>43</v>
      </c>
      <c r="E633" t="s">
        <v>42</v>
      </c>
    </row>
    <row r="634" spans="1:5">
      <c r="A634">
        <v>1</v>
      </c>
      <c r="B634">
        <v>-10.98</v>
      </c>
      <c r="C634">
        <v>13</v>
      </c>
      <c r="D634">
        <v>3500</v>
      </c>
      <c r="E634">
        <v>69</v>
      </c>
    </row>
    <row r="635" spans="1:5">
      <c r="A635">
        <v>2</v>
      </c>
      <c r="B635">
        <v>-11.045</v>
      </c>
      <c r="C635">
        <v>13</v>
      </c>
      <c r="D635">
        <v>3500</v>
      </c>
      <c r="E635">
        <v>77</v>
      </c>
    </row>
    <row r="636" spans="1:5">
      <c r="A636">
        <v>3</v>
      </c>
      <c r="B636">
        <v>-11.095000000000001</v>
      </c>
      <c r="C636">
        <v>13</v>
      </c>
      <c r="D636">
        <v>3500</v>
      </c>
      <c r="E636">
        <v>66</v>
      </c>
    </row>
    <row r="637" spans="1:5">
      <c r="A637">
        <v>4</v>
      </c>
      <c r="B637">
        <v>-11.15</v>
      </c>
      <c r="C637">
        <v>14</v>
      </c>
      <c r="D637">
        <v>3500</v>
      </c>
      <c r="E637">
        <v>93</v>
      </c>
    </row>
    <row r="638" spans="1:5">
      <c r="A638">
        <v>5</v>
      </c>
      <c r="B638">
        <v>-11.21</v>
      </c>
      <c r="C638">
        <v>13</v>
      </c>
      <c r="D638">
        <v>3500</v>
      </c>
      <c r="E638">
        <v>90</v>
      </c>
    </row>
    <row r="639" spans="1:5">
      <c r="A639">
        <v>6</v>
      </c>
      <c r="B639">
        <v>-11.265000000000001</v>
      </c>
      <c r="C639">
        <v>13</v>
      </c>
      <c r="D639">
        <v>3500</v>
      </c>
      <c r="E639">
        <v>87</v>
      </c>
    </row>
    <row r="640" spans="1:5">
      <c r="A640">
        <v>7</v>
      </c>
      <c r="B640">
        <v>-11.315</v>
      </c>
      <c r="C640">
        <v>13</v>
      </c>
      <c r="D640">
        <v>3500</v>
      </c>
      <c r="E640">
        <v>111</v>
      </c>
    </row>
    <row r="641" spans="1:5">
      <c r="A641">
        <v>8</v>
      </c>
      <c r="B641">
        <v>-11.37</v>
      </c>
      <c r="C641">
        <v>13</v>
      </c>
      <c r="D641">
        <v>3500</v>
      </c>
      <c r="E641">
        <v>91</v>
      </c>
    </row>
    <row r="642" spans="1:5">
      <c r="A642">
        <v>9</v>
      </c>
      <c r="B642">
        <v>-11.425000000000001</v>
      </c>
      <c r="C642">
        <v>13</v>
      </c>
      <c r="D642">
        <v>3500</v>
      </c>
      <c r="E642">
        <v>98</v>
      </c>
    </row>
    <row r="643" spans="1:5">
      <c r="A643">
        <v>10</v>
      </c>
      <c r="B643">
        <v>-11.484999999999999</v>
      </c>
      <c r="C643">
        <v>13</v>
      </c>
      <c r="D643">
        <v>3500</v>
      </c>
      <c r="E643">
        <v>109</v>
      </c>
    </row>
    <row r="644" spans="1:5">
      <c r="A644">
        <v>11</v>
      </c>
      <c r="B644">
        <v>-11.54</v>
      </c>
      <c r="C644">
        <v>14</v>
      </c>
      <c r="D644">
        <v>3500</v>
      </c>
      <c r="E644">
        <v>111</v>
      </c>
    </row>
    <row r="645" spans="1:5">
      <c r="A645">
        <v>12</v>
      </c>
      <c r="B645">
        <v>-11.595000000000001</v>
      </c>
      <c r="C645">
        <v>13</v>
      </c>
      <c r="D645">
        <v>3500</v>
      </c>
      <c r="E645">
        <v>110</v>
      </c>
    </row>
    <row r="646" spans="1:5">
      <c r="A646">
        <v>13</v>
      </c>
      <c r="B646">
        <v>-11.65</v>
      </c>
      <c r="C646">
        <v>13</v>
      </c>
      <c r="D646">
        <v>3500</v>
      </c>
      <c r="E646">
        <v>106</v>
      </c>
    </row>
    <row r="647" spans="1:5">
      <c r="A647">
        <v>14</v>
      </c>
      <c r="B647">
        <v>-11.705</v>
      </c>
      <c r="C647">
        <v>14</v>
      </c>
      <c r="D647">
        <v>3500</v>
      </c>
      <c r="E647">
        <v>102</v>
      </c>
    </row>
    <row r="648" spans="1:5">
      <c r="A648">
        <v>15</v>
      </c>
      <c r="B648">
        <v>-11.765000000000001</v>
      </c>
      <c r="C648">
        <v>14</v>
      </c>
      <c r="D648">
        <v>3500</v>
      </c>
      <c r="E648">
        <v>121</v>
      </c>
    </row>
    <row r="649" spans="1:5">
      <c r="A649">
        <v>16</v>
      </c>
      <c r="B649">
        <v>-11.82</v>
      </c>
      <c r="C649">
        <v>13</v>
      </c>
      <c r="D649">
        <v>3500</v>
      </c>
      <c r="E649">
        <v>123</v>
      </c>
    </row>
    <row r="650" spans="1:5">
      <c r="A650">
        <v>17</v>
      </c>
      <c r="B650">
        <v>-11.87</v>
      </c>
      <c r="C650">
        <v>13</v>
      </c>
      <c r="D650">
        <v>3500</v>
      </c>
      <c r="E650">
        <v>104</v>
      </c>
    </row>
    <row r="651" spans="1:5">
      <c r="A651">
        <v>18</v>
      </c>
      <c r="B651">
        <v>-11.92</v>
      </c>
      <c r="C651">
        <v>13</v>
      </c>
      <c r="D651">
        <v>3500</v>
      </c>
      <c r="E651">
        <v>134</v>
      </c>
    </row>
    <row r="652" spans="1:5">
      <c r="A652">
        <v>19</v>
      </c>
      <c r="B652">
        <v>-11.98</v>
      </c>
      <c r="C652">
        <v>13</v>
      </c>
      <c r="D652">
        <v>3500</v>
      </c>
      <c r="E652">
        <v>131</v>
      </c>
    </row>
    <row r="653" spans="1:5">
      <c r="A653">
        <v>20</v>
      </c>
      <c r="B653">
        <v>-12.035</v>
      </c>
      <c r="C653">
        <v>13</v>
      </c>
      <c r="D653">
        <v>3500</v>
      </c>
      <c r="E653">
        <v>122</v>
      </c>
    </row>
    <row r="654" spans="1:5">
      <c r="A654">
        <v>21</v>
      </c>
      <c r="B654">
        <v>-12.085000000000001</v>
      </c>
      <c r="C654">
        <v>13</v>
      </c>
      <c r="D654">
        <v>3500</v>
      </c>
      <c r="E654">
        <v>98</v>
      </c>
    </row>
    <row r="655" spans="1:5">
      <c r="A655">
        <v>22</v>
      </c>
      <c r="B655">
        <v>-12.135</v>
      </c>
      <c r="C655">
        <v>13</v>
      </c>
      <c r="D655">
        <v>3500</v>
      </c>
      <c r="E655">
        <v>110</v>
      </c>
    </row>
    <row r="656" spans="1:5">
      <c r="A656">
        <v>23</v>
      </c>
      <c r="B656">
        <v>-12.195</v>
      </c>
      <c r="C656">
        <v>14</v>
      </c>
      <c r="D656">
        <v>3500</v>
      </c>
      <c r="E656">
        <v>132</v>
      </c>
    </row>
    <row r="657" spans="1:5">
      <c r="A657">
        <v>24</v>
      </c>
      <c r="B657">
        <v>-12.25</v>
      </c>
      <c r="C657">
        <v>13</v>
      </c>
      <c r="D657">
        <v>3500</v>
      </c>
      <c r="E657">
        <v>111</v>
      </c>
    </row>
    <row r="658" spans="1:5">
      <c r="A658">
        <v>25</v>
      </c>
      <c r="B658">
        <v>-12.305</v>
      </c>
      <c r="C658">
        <v>13</v>
      </c>
      <c r="D658">
        <v>3500</v>
      </c>
      <c r="E658">
        <v>120</v>
      </c>
    </row>
    <row r="659" spans="1:5">
      <c r="A659">
        <v>26</v>
      </c>
      <c r="B659">
        <v>-12.36</v>
      </c>
      <c r="C659">
        <v>13</v>
      </c>
      <c r="D659">
        <v>3500</v>
      </c>
      <c r="E659">
        <v>115</v>
      </c>
    </row>
    <row r="660" spans="1:5">
      <c r="A660">
        <v>27</v>
      </c>
      <c r="B660">
        <v>-12.42</v>
      </c>
      <c r="C660">
        <v>13</v>
      </c>
      <c r="D660">
        <v>3500</v>
      </c>
      <c r="E660">
        <v>126</v>
      </c>
    </row>
    <row r="661" spans="1:5">
      <c r="A661" t="s">
        <v>0</v>
      </c>
    </row>
    <row r="662" spans="1:5">
      <c r="A662" t="s">
        <v>0</v>
      </c>
    </row>
    <row r="663" spans="1:5">
      <c r="A663" t="s">
        <v>0</v>
      </c>
    </row>
    <row r="664" spans="1:5">
      <c r="A664" t="s">
        <v>0</v>
      </c>
    </row>
    <row r="665" spans="1:5">
      <c r="A665" t="s">
        <v>91</v>
      </c>
    </row>
    <row r="666" spans="1:5">
      <c r="A666" t="s">
        <v>2</v>
      </c>
    </row>
    <row r="667" spans="1:5">
      <c r="A667" t="s">
        <v>3</v>
      </c>
    </row>
    <row r="668" spans="1:5">
      <c r="A668" t="s">
        <v>4</v>
      </c>
    </row>
    <row r="669" spans="1:5">
      <c r="A669" t="s">
        <v>5</v>
      </c>
    </row>
    <row r="670" spans="1:5">
      <c r="A670" t="s">
        <v>6</v>
      </c>
    </row>
    <row r="671" spans="1:5">
      <c r="A671" t="s">
        <v>7</v>
      </c>
    </row>
    <row r="672" spans="1:5">
      <c r="A672" t="s">
        <v>92</v>
      </c>
    </row>
    <row r="673" spans="1:5">
      <c r="A673" t="s">
        <v>9</v>
      </c>
    </row>
    <row r="674" spans="1:5">
      <c r="A674" t="s">
        <v>10</v>
      </c>
    </row>
    <row r="675" spans="1:5">
      <c r="A675" t="s">
        <v>11</v>
      </c>
    </row>
    <row r="676" spans="1:5">
      <c r="A676" t="s">
        <v>0</v>
      </c>
    </row>
    <row r="677" spans="1:5">
      <c r="A677" t="s">
        <v>44</v>
      </c>
      <c r="B677" t="s">
        <v>37</v>
      </c>
      <c r="C677" t="s">
        <v>26</v>
      </c>
      <c r="D677" t="s">
        <v>43</v>
      </c>
      <c r="E677" t="s">
        <v>42</v>
      </c>
    </row>
    <row r="678" spans="1:5">
      <c r="A678">
        <v>1</v>
      </c>
      <c r="B678">
        <v>-10.89</v>
      </c>
      <c r="C678">
        <v>13</v>
      </c>
      <c r="D678">
        <v>3500</v>
      </c>
      <c r="E678">
        <v>69</v>
      </c>
    </row>
    <row r="679" spans="1:5">
      <c r="A679">
        <v>2</v>
      </c>
      <c r="B679">
        <v>-10.95</v>
      </c>
      <c r="C679">
        <v>13</v>
      </c>
      <c r="D679">
        <v>3500</v>
      </c>
      <c r="E679">
        <v>70</v>
      </c>
    </row>
    <row r="680" spans="1:5">
      <c r="A680">
        <v>3</v>
      </c>
      <c r="B680">
        <v>-11.01</v>
      </c>
      <c r="C680">
        <v>13</v>
      </c>
      <c r="D680">
        <v>3500</v>
      </c>
      <c r="E680">
        <v>57</v>
      </c>
    </row>
    <row r="681" spans="1:5">
      <c r="A681">
        <v>4</v>
      </c>
      <c r="B681">
        <v>-11.07</v>
      </c>
      <c r="C681">
        <v>13</v>
      </c>
      <c r="D681">
        <v>3500</v>
      </c>
      <c r="E681">
        <v>69</v>
      </c>
    </row>
    <row r="682" spans="1:5">
      <c r="A682">
        <v>5</v>
      </c>
      <c r="B682">
        <v>-11.12</v>
      </c>
      <c r="C682">
        <v>13</v>
      </c>
      <c r="D682">
        <v>3500</v>
      </c>
      <c r="E682">
        <v>73</v>
      </c>
    </row>
    <row r="683" spans="1:5">
      <c r="A683">
        <v>6</v>
      </c>
      <c r="B683">
        <v>-11.17</v>
      </c>
      <c r="C683">
        <v>13</v>
      </c>
      <c r="D683">
        <v>3500</v>
      </c>
      <c r="E683">
        <v>69</v>
      </c>
    </row>
    <row r="684" spans="1:5">
      <c r="A684">
        <v>7</v>
      </c>
      <c r="B684">
        <v>-11.234999999999999</v>
      </c>
      <c r="C684">
        <v>13</v>
      </c>
      <c r="D684">
        <v>3500</v>
      </c>
      <c r="E684">
        <v>71</v>
      </c>
    </row>
    <row r="685" spans="1:5">
      <c r="A685">
        <v>8</v>
      </c>
      <c r="B685">
        <v>-11.285</v>
      </c>
      <c r="C685">
        <v>13</v>
      </c>
      <c r="D685">
        <v>3500</v>
      </c>
      <c r="E685">
        <v>56</v>
      </c>
    </row>
    <row r="686" spans="1:5">
      <c r="A686">
        <v>9</v>
      </c>
      <c r="B686">
        <v>-11.34</v>
      </c>
      <c r="C686">
        <v>13</v>
      </c>
      <c r="D686">
        <v>3500</v>
      </c>
      <c r="E686">
        <v>63</v>
      </c>
    </row>
    <row r="687" spans="1:5">
      <c r="A687">
        <v>10</v>
      </c>
      <c r="B687">
        <v>-11.395</v>
      </c>
      <c r="C687">
        <v>14</v>
      </c>
      <c r="D687">
        <v>3500</v>
      </c>
      <c r="E687">
        <v>56</v>
      </c>
    </row>
    <row r="688" spans="1:5">
      <c r="A688">
        <v>11</v>
      </c>
      <c r="B688">
        <v>-11.455</v>
      </c>
      <c r="C688">
        <v>13</v>
      </c>
      <c r="D688">
        <v>3500</v>
      </c>
      <c r="E688">
        <v>64</v>
      </c>
    </row>
    <row r="689" spans="1:5">
      <c r="A689">
        <v>12</v>
      </c>
      <c r="B689">
        <v>-11.51</v>
      </c>
      <c r="C689">
        <v>13</v>
      </c>
      <c r="D689">
        <v>3500</v>
      </c>
      <c r="E689">
        <v>61</v>
      </c>
    </row>
    <row r="690" spans="1:5">
      <c r="A690">
        <v>13</v>
      </c>
      <c r="B690">
        <v>-11.555</v>
      </c>
      <c r="C690">
        <v>13</v>
      </c>
      <c r="D690">
        <v>3500</v>
      </c>
      <c r="E690">
        <v>70</v>
      </c>
    </row>
    <row r="691" spans="1:5">
      <c r="A691">
        <v>14</v>
      </c>
      <c r="B691">
        <v>-11.62</v>
      </c>
      <c r="C691">
        <v>13</v>
      </c>
      <c r="D691">
        <v>3500</v>
      </c>
      <c r="E691">
        <v>58</v>
      </c>
    </row>
    <row r="692" spans="1:5">
      <c r="A692">
        <v>15</v>
      </c>
      <c r="B692">
        <v>-11.675000000000001</v>
      </c>
      <c r="C692">
        <v>13</v>
      </c>
      <c r="D692">
        <v>3500</v>
      </c>
      <c r="E692">
        <v>66</v>
      </c>
    </row>
    <row r="693" spans="1:5">
      <c r="A693">
        <v>16</v>
      </c>
      <c r="B693">
        <v>-11.73</v>
      </c>
      <c r="C693">
        <v>13</v>
      </c>
      <c r="D693">
        <v>3500</v>
      </c>
      <c r="E693">
        <v>74</v>
      </c>
    </row>
    <row r="694" spans="1:5">
      <c r="A694">
        <v>17</v>
      </c>
      <c r="B694">
        <v>-11.78</v>
      </c>
      <c r="C694">
        <v>13</v>
      </c>
      <c r="D694">
        <v>3500</v>
      </c>
      <c r="E694">
        <v>66</v>
      </c>
    </row>
    <row r="695" spans="1:5">
      <c r="A695">
        <v>18</v>
      </c>
      <c r="B695">
        <v>-11.835000000000001</v>
      </c>
      <c r="C695">
        <v>13</v>
      </c>
      <c r="D695">
        <v>3500</v>
      </c>
      <c r="E695">
        <v>81</v>
      </c>
    </row>
    <row r="696" spans="1:5">
      <c r="A696">
        <v>19</v>
      </c>
      <c r="B696">
        <v>-11.895</v>
      </c>
      <c r="C696">
        <v>13</v>
      </c>
      <c r="D696">
        <v>3500</v>
      </c>
      <c r="E696">
        <v>79</v>
      </c>
    </row>
    <row r="697" spans="1:5">
      <c r="A697">
        <v>20</v>
      </c>
      <c r="B697">
        <v>-11.945</v>
      </c>
      <c r="C697">
        <v>13</v>
      </c>
      <c r="D697">
        <v>3500</v>
      </c>
      <c r="E697">
        <v>66</v>
      </c>
    </row>
    <row r="698" spans="1:5">
      <c r="A698">
        <v>21</v>
      </c>
      <c r="B698">
        <v>-12</v>
      </c>
      <c r="C698">
        <v>13</v>
      </c>
      <c r="D698">
        <v>3500</v>
      </c>
      <c r="E698">
        <v>80</v>
      </c>
    </row>
    <row r="699" spans="1:5">
      <c r="A699">
        <v>22</v>
      </c>
      <c r="B699">
        <v>-12.055</v>
      </c>
      <c r="C699">
        <v>13</v>
      </c>
      <c r="D699">
        <v>3500</v>
      </c>
      <c r="E699">
        <v>75</v>
      </c>
    </row>
    <row r="700" spans="1:5">
      <c r="A700">
        <v>23</v>
      </c>
      <c r="B700">
        <v>-12.11</v>
      </c>
      <c r="C700">
        <v>13</v>
      </c>
      <c r="D700">
        <v>3500</v>
      </c>
      <c r="E700">
        <v>81</v>
      </c>
    </row>
    <row r="701" spans="1:5">
      <c r="A701">
        <v>24</v>
      </c>
      <c r="B701">
        <v>-12.164999999999999</v>
      </c>
      <c r="C701">
        <v>14</v>
      </c>
      <c r="D701">
        <v>3500</v>
      </c>
      <c r="E701">
        <v>88</v>
      </c>
    </row>
    <row r="702" spans="1:5">
      <c r="A702">
        <v>25</v>
      </c>
      <c r="B702">
        <v>-12.22</v>
      </c>
      <c r="C702">
        <v>13</v>
      </c>
      <c r="D702">
        <v>3500</v>
      </c>
      <c r="E702">
        <v>92</v>
      </c>
    </row>
    <row r="703" spans="1:5">
      <c r="A703">
        <v>26</v>
      </c>
      <c r="B703">
        <v>-12.28</v>
      </c>
      <c r="C703">
        <v>13</v>
      </c>
      <c r="D703">
        <v>3500</v>
      </c>
      <c r="E703">
        <v>75</v>
      </c>
    </row>
    <row r="704" spans="1:5">
      <c r="A704">
        <v>27</v>
      </c>
      <c r="B704">
        <v>-12.33</v>
      </c>
      <c r="C704">
        <v>13</v>
      </c>
      <c r="D704">
        <v>3500</v>
      </c>
      <c r="E704">
        <v>69</v>
      </c>
    </row>
    <row r="705" spans="1:1">
      <c r="A705" t="s">
        <v>0</v>
      </c>
    </row>
    <row r="706" spans="1:1">
      <c r="A706" t="s">
        <v>0</v>
      </c>
    </row>
    <row r="707" spans="1:1">
      <c r="A707" t="s">
        <v>0</v>
      </c>
    </row>
    <row r="708" spans="1:1">
      <c r="A708" t="s">
        <v>0</v>
      </c>
    </row>
    <row r="709" spans="1:1">
      <c r="A709" t="s">
        <v>93</v>
      </c>
    </row>
    <row r="710" spans="1:1">
      <c r="A710" t="s">
        <v>2</v>
      </c>
    </row>
    <row r="711" spans="1:1">
      <c r="A711" t="s">
        <v>3</v>
      </c>
    </row>
    <row r="712" spans="1:1">
      <c r="A712" t="s">
        <v>4</v>
      </c>
    </row>
    <row r="713" spans="1:1">
      <c r="A713" t="s">
        <v>5</v>
      </c>
    </row>
    <row r="714" spans="1:1">
      <c r="A714" t="s">
        <v>6</v>
      </c>
    </row>
    <row r="715" spans="1:1">
      <c r="A715" t="s">
        <v>7</v>
      </c>
    </row>
    <row r="716" spans="1:1">
      <c r="A716" t="s">
        <v>94</v>
      </c>
    </row>
    <row r="717" spans="1:1">
      <c r="A717" t="s">
        <v>9</v>
      </c>
    </row>
    <row r="718" spans="1:1">
      <c r="A718" t="s">
        <v>10</v>
      </c>
    </row>
    <row r="719" spans="1:1">
      <c r="A719" t="s">
        <v>11</v>
      </c>
    </row>
    <row r="720" spans="1:1">
      <c r="A720" t="s">
        <v>0</v>
      </c>
    </row>
    <row r="721" spans="1:5">
      <c r="A721" t="s">
        <v>44</v>
      </c>
      <c r="B721" t="s">
        <v>37</v>
      </c>
      <c r="C721" t="s">
        <v>26</v>
      </c>
      <c r="D721" t="s">
        <v>43</v>
      </c>
      <c r="E721" t="s">
        <v>42</v>
      </c>
    </row>
    <row r="722" spans="1:5">
      <c r="A722">
        <v>1</v>
      </c>
      <c r="B722">
        <v>-10.95</v>
      </c>
      <c r="C722">
        <v>13</v>
      </c>
      <c r="D722">
        <v>3500</v>
      </c>
      <c r="E722">
        <v>70</v>
      </c>
    </row>
    <row r="723" spans="1:5">
      <c r="A723">
        <v>2</v>
      </c>
      <c r="B723">
        <v>-11.015000000000001</v>
      </c>
      <c r="C723">
        <v>13</v>
      </c>
      <c r="D723">
        <v>3500</v>
      </c>
      <c r="E723">
        <v>83</v>
      </c>
    </row>
    <row r="724" spans="1:5">
      <c r="A724">
        <v>3</v>
      </c>
      <c r="B724">
        <v>-11.065</v>
      </c>
      <c r="C724">
        <v>13</v>
      </c>
      <c r="D724">
        <v>3500</v>
      </c>
      <c r="E724">
        <v>68</v>
      </c>
    </row>
    <row r="725" spans="1:5">
      <c r="A725">
        <v>4</v>
      </c>
      <c r="B725">
        <v>-11.12</v>
      </c>
      <c r="C725">
        <v>13</v>
      </c>
      <c r="D725">
        <v>3500</v>
      </c>
      <c r="E725">
        <v>72</v>
      </c>
    </row>
    <row r="726" spans="1:5">
      <c r="A726">
        <v>5</v>
      </c>
      <c r="B726">
        <v>-11.185</v>
      </c>
      <c r="C726">
        <v>13</v>
      </c>
      <c r="D726">
        <v>3500</v>
      </c>
      <c r="E726">
        <v>67</v>
      </c>
    </row>
    <row r="727" spans="1:5">
      <c r="A727">
        <v>6</v>
      </c>
      <c r="B727">
        <v>-11.23</v>
      </c>
      <c r="C727">
        <v>14</v>
      </c>
      <c r="D727">
        <v>3500</v>
      </c>
      <c r="E727">
        <v>90</v>
      </c>
    </row>
    <row r="728" spans="1:5">
      <c r="A728">
        <v>7</v>
      </c>
      <c r="B728">
        <v>-11.285</v>
      </c>
      <c r="C728">
        <v>13</v>
      </c>
      <c r="D728">
        <v>3500</v>
      </c>
      <c r="E728">
        <v>69</v>
      </c>
    </row>
    <row r="729" spans="1:5">
      <c r="A729">
        <v>8</v>
      </c>
      <c r="B729">
        <v>-11.35</v>
      </c>
      <c r="C729">
        <v>13</v>
      </c>
      <c r="D729">
        <v>3500</v>
      </c>
      <c r="E729">
        <v>68</v>
      </c>
    </row>
    <row r="730" spans="1:5">
      <c r="A730">
        <v>9</v>
      </c>
      <c r="B730">
        <v>-11.4</v>
      </c>
      <c r="C730">
        <v>13</v>
      </c>
      <c r="D730">
        <v>3500</v>
      </c>
      <c r="E730">
        <v>62</v>
      </c>
    </row>
    <row r="731" spans="1:5">
      <c r="A731">
        <v>10</v>
      </c>
      <c r="B731">
        <v>-11.455</v>
      </c>
      <c r="C731">
        <v>13</v>
      </c>
      <c r="D731">
        <v>3500</v>
      </c>
      <c r="E731">
        <v>77</v>
      </c>
    </row>
    <row r="732" spans="1:5">
      <c r="A732">
        <v>11</v>
      </c>
      <c r="B732">
        <v>-11.51</v>
      </c>
      <c r="C732">
        <v>13</v>
      </c>
      <c r="D732">
        <v>3500</v>
      </c>
      <c r="E732">
        <v>57</v>
      </c>
    </row>
    <row r="733" spans="1:5">
      <c r="A733">
        <v>12</v>
      </c>
      <c r="B733">
        <v>-11.565</v>
      </c>
      <c r="C733">
        <v>13</v>
      </c>
      <c r="D733">
        <v>3500</v>
      </c>
      <c r="E733">
        <v>67</v>
      </c>
    </row>
    <row r="734" spans="1:5">
      <c r="A734">
        <v>13</v>
      </c>
      <c r="B734">
        <v>-11.62</v>
      </c>
      <c r="C734">
        <v>13</v>
      </c>
      <c r="D734">
        <v>3500</v>
      </c>
      <c r="E734">
        <v>62</v>
      </c>
    </row>
    <row r="735" spans="1:5">
      <c r="A735">
        <v>14</v>
      </c>
      <c r="B735">
        <v>-11.675000000000001</v>
      </c>
      <c r="C735">
        <v>13</v>
      </c>
      <c r="D735">
        <v>3500</v>
      </c>
      <c r="E735">
        <v>60</v>
      </c>
    </row>
    <row r="736" spans="1:5">
      <c r="A736">
        <v>15</v>
      </c>
      <c r="B736">
        <v>-11.734999999999999</v>
      </c>
      <c r="C736">
        <v>14</v>
      </c>
      <c r="D736">
        <v>3500</v>
      </c>
      <c r="E736">
        <v>73</v>
      </c>
    </row>
    <row r="737" spans="1:5">
      <c r="A737">
        <v>16</v>
      </c>
      <c r="B737">
        <v>-11.79</v>
      </c>
      <c r="C737">
        <v>14</v>
      </c>
      <c r="D737">
        <v>3500</v>
      </c>
      <c r="E737">
        <v>66</v>
      </c>
    </row>
    <row r="738" spans="1:5">
      <c r="A738">
        <v>17</v>
      </c>
      <c r="B738">
        <v>-11.84</v>
      </c>
      <c r="C738">
        <v>13</v>
      </c>
      <c r="D738">
        <v>3500</v>
      </c>
      <c r="E738">
        <v>90</v>
      </c>
    </row>
    <row r="739" spans="1:5">
      <c r="A739">
        <v>18</v>
      </c>
      <c r="B739">
        <v>-11.895</v>
      </c>
      <c r="C739">
        <v>13</v>
      </c>
      <c r="D739">
        <v>3500</v>
      </c>
      <c r="E739">
        <v>74</v>
      </c>
    </row>
    <row r="740" spans="1:5">
      <c r="A740">
        <v>19</v>
      </c>
      <c r="B740">
        <v>-11.95</v>
      </c>
      <c r="C740">
        <v>13</v>
      </c>
      <c r="D740">
        <v>3500</v>
      </c>
      <c r="E740">
        <v>68</v>
      </c>
    </row>
    <row r="741" spans="1:5">
      <c r="A741">
        <v>20</v>
      </c>
      <c r="B741">
        <v>-12.005000000000001</v>
      </c>
      <c r="C741">
        <v>13</v>
      </c>
      <c r="D741">
        <v>3500</v>
      </c>
      <c r="E741">
        <v>70</v>
      </c>
    </row>
    <row r="742" spans="1:5">
      <c r="A742">
        <v>21</v>
      </c>
      <c r="B742">
        <v>-12.06</v>
      </c>
      <c r="C742">
        <v>14</v>
      </c>
      <c r="D742">
        <v>3500</v>
      </c>
      <c r="E742">
        <v>101</v>
      </c>
    </row>
    <row r="743" spans="1:5">
      <c r="A743">
        <v>22</v>
      </c>
      <c r="B743">
        <v>-12.11</v>
      </c>
      <c r="C743">
        <v>13</v>
      </c>
      <c r="D743">
        <v>3500</v>
      </c>
      <c r="E743">
        <v>66</v>
      </c>
    </row>
    <row r="744" spans="1:5">
      <c r="A744">
        <v>23</v>
      </c>
      <c r="B744">
        <v>-12.164999999999999</v>
      </c>
      <c r="C744">
        <v>14</v>
      </c>
      <c r="D744">
        <v>3500</v>
      </c>
      <c r="E744">
        <v>94</v>
      </c>
    </row>
    <row r="745" spans="1:5">
      <c r="A745">
        <v>24</v>
      </c>
      <c r="B745">
        <v>-12.22</v>
      </c>
      <c r="C745">
        <v>13</v>
      </c>
      <c r="D745">
        <v>3500</v>
      </c>
      <c r="E745">
        <v>97</v>
      </c>
    </row>
    <row r="746" spans="1:5">
      <c r="A746">
        <v>25</v>
      </c>
      <c r="B746">
        <v>-12.275</v>
      </c>
      <c r="C746">
        <v>13</v>
      </c>
      <c r="D746">
        <v>3500</v>
      </c>
      <c r="E746">
        <v>101</v>
      </c>
    </row>
    <row r="747" spans="1:5">
      <c r="A747">
        <v>26</v>
      </c>
      <c r="B747">
        <v>-12.335000000000001</v>
      </c>
      <c r="C747">
        <v>14</v>
      </c>
      <c r="D747">
        <v>3500</v>
      </c>
      <c r="E747">
        <v>85</v>
      </c>
    </row>
    <row r="748" spans="1:5">
      <c r="A748">
        <v>27</v>
      </c>
      <c r="B748">
        <v>-12.395</v>
      </c>
      <c r="C748">
        <v>14</v>
      </c>
      <c r="D748">
        <v>3500</v>
      </c>
      <c r="E748">
        <v>87</v>
      </c>
    </row>
    <row r="749" spans="1:5">
      <c r="A749" t="s">
        <v>0</v>
      </c>
    </row>
    <row r="750" spans="1:5">
      <c r="A750" t="s">
        <v>0</v>
      </c>
    </row>
    <row r="751" spans="1:5">
      <c r="A751" t="s">
        <v>0</v>
      </c>
    </row>
    <row r="752" spans="1:5">
      <c r="A752" t="s">
        <v>0</v>
      </c>
    </row>
    <row r="753" spans="1:5">
      <c r="A753" t="s">
        <v>95</v>
      </c>
    </row>
    <row r="754" spans="1:5">
      <c r="A754" t="s">
        <v>2</v>
      </c>
    </row>
    <row r="755" spans="1:5">
      <c r="A755" t="s">
        <v>3</v>
      </c>
    </row>
    <row r="756" spans="1:5">
      <c r="A756" t="s">
        <v>4</v>
      </c>
    </row>
    <row r="757" spans="1:5">
      <c r="A757" t="s">
        <v>5</v>
      </c>
    </row>
    <row r="758" spans="1:5">
      <c r="A758" t="s">
        <v>6</v>
      </c>
    </row>
    <row r="759" spans="1:5">
      <c r="A759" t="s">
        <v>7</v>
      </c>
    </row>
    <row r="760" spans="1:5">
      <c r="A760" t="s">
        <v>96</v>
      </c>
    </row>
    <row r="761" spans="1:5">
      <c r="A761" t="s">
        <v>9</v>
      </c>
    </row>
    <row r="762" spans="1:5">
      <c r="A762" t="s">
        <v>10</v>
      </c>
    </row>
    <row r="763" spans="1:5">
      <c r="A763" t="s">
        <v>11</v>
      </c>
    </row>
    <row r="764" spans="1:5">
      <c r="A764" t="s">
        <v>0</v>
      </c>
    </row>
    <row r="765" spans="1:5">
      <c r="A765" t="s">
        <v>44</v>
      </c>
      <c r="B765" t="s">
        <v>37</v>
      </c>
      <c r="C765" t="s">
        <v>26</v>
      </c>
      <c r="D765" t="s">
        <v>43</v>
      </c>
      <c r="E765" t="s">
        <v>42</v>
      </c>
    </row>
    <row r="766" spans="1:5">
      <c r="A766">
        <v>1</v>
      </c>
      <c r="B766">
        <v>-11.085000000000001</v>
      </c>
      <c r="C766">
        <v>13</v>
      </c>
      <c r="D766">
        <v>3500</v>
      </c>
      <c r="E766">
        <v>66</v>
      </c>
    </row>
    <row r="767" spans="1:5">
      <c r="A767">
        <v>2</v>
      </c>
      <c r="B767">
        <v>-11.15</v>
      </c>
      <c r="C767">
        <v>13</v>
      </c>
      <c r="D767">
        <v>3500</v>
      </c>
      <c r="E767">
        <v>75</v>
      </c>
    </row>
    <row r="768" spans="1:5">
      <c r="A768">
        <v>3</v>
      </c>
      <c r="B768">
        <v>-11.205</v>
      </c>
      <c r="C768">
        <v>13</v>
      </c>
      <c r="D768">
        <v>3500</v>
      </c>
      <c r="E768">
        <v>65</v>
      </c>
    </row>
    <row r="769" spans="1:5">
      <c r="A769">
        <v>4</v>
      </c>
      <c r="B769">
        <v>-11.265000000000001</v>
      </c>
      <c r="C769">
        <v>13</v>
      </c>
      <c r="D769">
        <v>3500</v>
      </c>
      <c r="E769">
        <v>68</v>
      </c>
    </row>
    <row r="770" spans="1:5">
      <c r="A770">
        <v>5</v>
      </c>
      <c r="B770">
        <v>-11.32</v>
      </c>
      <c r="C770">
        <v>13</v>
      </c>
      <c r="D770">
        <v>3500</v>
      </c>
      <c r="E770">
        <v>71</v>
      </c>
    </row>
    <row r="771" spans="1:5">
      <c r="A771">
        <v>6</v>
      </c>
      <c r="B771">
        <v>-11.375</v>
      </c>
      <c r="C771">
        <v>13</v>
      </c>
      <c r="D771">
        <v>3500</v>
      </c>
      <c r="E771">
        <v>79</v>
      </c>
    </row>
    <row r="772" spans="1:5">
      <c r="A772">
        <v>7</v>
      </c>
      <c r="B772">
        <v>-11.43</v>
      </c>
      <c r="C772">
        <v>14</v>
      </c>
      <c r="D772">
        <v>3500</v>
      </c>
      <c r="E772">
        <v>72</v>
      </c>
    </row>
    <row r="773" spans="1:5">
      <c r="A773">
        <v>8</v>
      </c>
      <c r="B773">
        <v>-11.484999999999999</v>
      </c>
      <c r="C773">
        <v>14</v>
      </c>
      <c r="D773">
        <v>3500</v>
      </c>
      <c r="E773">
        <v>92</v>
      </c>
    </row>
    <row r="774" spans="1:5">
      <c r="A774">
        <v>9</v>
      </c>
      <c r="B774">
        <v>-11.54</v>
      </c>
      <c r="C774">
        <v>13</v>
      </c>
      <c r="D774">
        <v>3500</v>
      </c>
      <c r="E774">
        <v>72</v>
      </c>
    </row>
    <row r="775" spans="1:5">
      <c r="A775">
        <v>10</v>
      </c>
      <c r="B775">
        <v>-11.595000000000001</v>
      </c>
      <c r="C775">
        <v>13</v>
      </c>
      <c r="D775">
        <v>3500</v>
      </c>
      <c r="E775">
        <v>74</v>
      </c>
    </row>
    <row r="776" spans="1:5">
      <c r="A776">
        <v>11</v>
      </c>
      <c r="B776">
        <v>-11.65</v>
      </c>
      <c r="C776">
        <v>13</v>
      </c>
      <c r="D776">
        <v>3500</v>
      </c>
      <c r="E776">
        <v>73</v>
      </c>
    </row>
    <row r="777" spans="1:5">
      <c r="A777">
        <v>12</v>
      </c>
      <c r="B777">
        <v>-11.705</v>
      </c>
      <c r="C777">
        <v>13</v>
      </c>
      <c r="D777">
        <v>3500</v>
      </c>
      <c r="E777">
        <v>83</v>
      </c>
    </row>
    <row r="778" spans="1:5">
      <c r="A778">
        <v>13</v>
      </c>
      <c r="B778">
        <v>-11.765000000000001</v>
      </c>
      <c r="C778">
        <v>13</v>
      </c>
      <c r="D778">
        <v>3500</v>
      </c>
      <c r="E778">
        <v>72</v>
      </c>
    </row>
    <row r="779" spans="1:5">
      <c r="A779">
        <v>14</v>
      </c>
      <c r="B779">
        <v>-11.82</v>
      </c>
      <c r="C779">
        <v>13</v>
      </c>
      <c r="D779">
        <v>3500</v>
      </c>
      <c r="E779">
        <v>78</v>
      </c>
    </row>
    <row r="780" spans="1:5">
      <c r="A780">
        <v>15</v>
      </c>
      <c r="B780">
        <v>-11.87</v>
      </c>
      <c r="C780">
        <v>13</v>
      </c>
      <c r="D780">
        <v>3500</v>
      </c>
      <c r="E780">
        <v>75</v>
      </c>
    </row>
    <row r="781" spans="1:5">
      <c r="A781">
        <v>16</v>
      </c>
      <c r="B781">
        <v>-11.92</v>
      </c>
      <c r="C781">
        <v>13</v>
      </c>
      <c r="D781">
        <v>3500</v>
      </c>
      <c r="E781">
        <v>97</v>
      </c>
    </row>
    <row r="782" spans="1:5">
      <c r="A782">
        <v>17</v>
      </c>
      <c r="B782">
        <v>-11.98</v>
      </c>
      <c r="C782">
        <v>13</v>
      </c>
      <c r="D782">
        <v>3500</v>
      </c>
      <c r="E782">
        <v>82</v>
      </c>
    </row>
    <row r="783" spans="1:5">
      <c r="A783">
        <v>18</v>
      </c>
      <c r="B783">
        <v>-12.035</v>
      </c>
      <c r="C783">
        <v>13</v>
      </c>
      <c r="D783">
        <v>3500</v>
      </c>
      <c r="E783">
        <v>85</v>
      </c>
    </row>
    <row r="784" spans="1:5">
      <c r="A784">
        <v>19</v>
      </c>
      <c r="B784">
        <v>-12.09</v>
      </c>
      <c r="C784">
        <v>13</v>
      </c>
      <c r="D784">
        <v>3500</v>
      </c>
      <c r="E784">
        <v>90</v>
      </c>
    </row>
    <row r="785" spans="1:5">
      <c r="A785">
        <v>20</v>
      </c>
      <c r="B785">
        <v>-12.14</v>
      </c>
      <c r="C785">
        <v>13</v>
      </c>
      <c r="D785">
        <v>3500</v>
      </c>
      <c r="E785">
        <v>84</v>
      </c>
    </row>
    <row r="786" spans="1:5">
      <c r="A786">
        <v>21</v>
      </c>
      <c r="B786">
        <v>-12.205</v>
      </c>
      <c r="C786">
        <v>13</v>
      </c>
      <c r="D786">
        <v>3500</v>
      </c>
      <c r="E786">
        <v>91</v>
      </c>
    </row>
    <row r="787" spans="1:5">
      <c r="A787">
        <v>22</v>
      </c>
      <c r="B787">
        <v>-12.25</v>
      </c>
      <c r="C787">
        <v>13</v>
      </c>
      <c r="D787">
        <v>3500</v>
      </c>
      <c r="E787">
        <v>86</v>
      </c>
    </row>
    <row r="788" spans="1:5">
      <c r="A788">
        <v>23</v>
      </c>
      <c r="B788">
        <v>-12.31</v>
      </c>
      <c r="C788">
        <v>13</v>
      </c>
      <c r="D788">
        <v>3500</v>
      </c>
      <c r="E788">
        <v>90</v>
      </c>
    </row>
    <row r="789" spans="1:5">
      <c r="A789">
        <v>24</v>
      </c>
      <c r="B789">
        <v>-12.37</v>
      </c>
      <c r="C789">
        <v>13</v>
      </c>
      <c r="D789">
        <v>3500</v>
      </c>
      <c r="E789">
        <v>113</v>
      </c>
    </row>
    <row r="790" spans="1:5">
      <c r="A790">
        <v>25</v>
      </c>
      <c r="B790">
        <v>-12.42</v>
      </c>
      <c r="C790">
        <v>13</v>
      </c>
      <c r="D790">
        <v>3500</v>
      </c>
      <c r="E790">
        <v>90</v>
      </c>
    </row>
    <row r="791" spans="1:5">
      <c r="A791">
        <v>26</v>
      </c>
      <c r="B791">
        <v>-12.48</v>
      </c>
      <c r="C791">
        <v>14</v>
      </c>
      <c r="D791">
        <v>3500</v>
      </c>
      <c r="E791">
        <v>124</v>
      </c>
    </row>
    <row r="792" spans="1:5">
      <c r="A792">
        <v>27</v>
      </c>
      <c r="B792">
        <v>-12.535</v>
      </c>
      <c r="C792">
        <v>13</v>
      </c>
      <c r="D792">
        <v>3500</v>
      </c>
      <c r="E792">
        <v>110</v>
      </c>
    </row>
    <row r="793" spans="1:5">
      <c r="A793" t="s">
        <v>0</v>
      </c>
    </row>
    <row r="794" spans="1:5">
      <c r="A794" t="s">
        <v>0</v>
      </c>
    </row>
    <row r="795" spans="1:5">
      <c r="A795" t="s">
        <v>0</v>
      </c>
    </row>
    <row r="796" spans="1:5">
      <c r="A796" t="s">
        <v>0</v>
      </c>
    </row>
    <row r="797" spans="1:5">
      <c r="A797" t="s">
        <v>97</v>
      </c>
    </row>
    <row r="798" spans="1:5">
      <c r="A798" t="s">
        <v>2</v>
      </c>
    </row>
    <row r="799" spans="1:5">
      <c r="A799" t="s">
        <v>3</v>
      </c>
    </row>
    <row r="800" spans="1:5">
      <c r="A800" t="s">
        <v>4</v>
      </c>
    </row>
    <row r="801" spans="1:5">
      <c r="A801" t="s">
        <v>5</v>
      </c>
    </row>
    <row r="802" spans="1:5">
      <c r="A802" t="s">
        <v>6</v>
      </c>
    </row>
    <row r="803" spans="1:5">
      <c r="A803" t="s">
        <v>7</v>
      </c>
    </row>
    <row r="804" spans="1:5">
      <c r="A804" t="s">
        <v>98</v>
      </c>
    </row>
    <row r="805" spans="1:5">
      <c r="A805" t="s">
        <v>9</v>
      </c>
    </row>
    <row r="806" spans="1:5">
      <c r="A806" t="s">
        <v>10</v>
      </c>
    </row>
    <row r="807" spans="1:5">
      <c r="A807" t="s">
        <v>11</v>
      </c>
    </row>
    <row r="808" spans="1:5">
      <c r="A808" t="s">
        <v>0</v>
      </c>
    </row>
    <row r="809" spans="1:5">
      <c r="A809" t="s">
        <v>44</v>
      </c>
      <c r="B809" t="s">
        <v>37</v>
      </c>
      <c r="C809" t="s">
        <v>26</v>
      </c>
      <c r="D809" t="s">
        <v>43</v>
      </c>
      <c r="E809" t="s">
        <v>42</v>
      </c>
    </row>
    <row r="810" spans="1:5">
      <c r="A810">
        <v>1</v>
      </c>
      <c r="B810">
        <v>-10.98</v>
      </c>
      <c r="C810">
        <v>13</v>
      </c>
      <c r="D810">
        <v>3500</v>
      </c>
      <c r="E810">
        <v>90</v>
      </c>
    </row>
    <row r="811" spans="1:5">
      <c r="A811">
        <v>2</v>
      </c>
      <c r="B811">
        <v>-11.045</v>
      </c>
      <c r="C811">
        <v>13</v>
      </c>
      <c r="D811">
        <v>3500</v>
      </c>
      <c r="E811">
        <v>79</v>
      </c>
    </row>
    <row r="812" spans="1:5">
      <c r="A812">
        <v>3</v>
      </c>
      <c r="B812">
        <v>-11.095000000000001</v>
      </c>
      <c r="C812">
        <v>13</v>
      </c>
      <c r="D812">
        <v>3500</v>
      </c>
      <c r="E812">
        <v>80</v>
      </c>
    </row>
    <row r="813" spans="1:5">
      <c r="A813">
        <v>4</v>
      </c>
      <c r="B813">
        <v>-11.15</v>
      </c>
      <c r="C813">
        <v>13</v>
      </c>
      <c r="D813">
        <v>3500</v>
      </c>
      <c r="E813">
        <v>82</v>
      </c>
    </row>
    <row r="814" spans="1:5">
      <c r="A814">
        <v>5</v>
      </c>
      <c r="B814">
        <v>-11.21</v>
      </c>
      <c r="C814">
        <v>13</v>
      </c>
      <c r="D814">
        <v>3500</v>
      </c>
      <c r="E814">
        <v>94</v>
      </c>
    </row>
    <row r="815" spans="1:5">
      <c r="A815">
        <v>6</v>
      </c>
      <c r="B815">
        <v>-11.265000000000001</v>
      </c>
      <c r="C815">
        <v>13</v>
      </c>
      <c r="D815">
        <v>3500</v>
      </c>
      <c r="E815">
        <v>79</v>
      </c>
    </row>
    <row r="816" spans="1:5">
      <c r="A816">
        <v>7</v>
      </c>
      <c r="B816">
        <v>-11.315</v>
      </c>
      <c r="C816">
        <v>13</v>
      </c>
      <c r="D816">
        <v>3500</v>
      </c>
      <c r="E816">
        <v>80</v>
      </c>
    </row>
    <row r="817" spans="1:5">
      <c r="A817">
        <v>8</v>
      </c>
      <c r="B817">
        <v>-11.37</v>
      </c>
      <c r="C817">
        <v>13</v>
      </c>
      <c r="D817">
        <v>3500</v>
      </c>
      <c r="E817">
        <v>76</v>
      </c>
    </row>
    <row r="818" spans="1:5">
      <c r="A818">
        <v>9</v>
      </c>
      <c r="B818">
        <v>-11.43</v>
      </c>
      <c r="C818">
        <v>13</v>
      </c>
      <c r="D818">
        <v>3500</v>
      </c>
      <c r="E818">
        <v>96</v>
      </c>
    </row>
    <row r="819" spans="1:5">
      <c r="A819">
        <v>10</v>
      </c>
      <c r="B819">
        <v>-11.484999999999999</v>
      </c>
      <c r="C819">
        <v>13</v>
      </c>
      <c r="D819">
        <v>3500</v>
      </c>
      <c r="E819">
        <v>98</v>
      </c>
    </row>
    <row r="820" spans="1:5">
      <c r="A820">
        <v>11</v>
      </c>
      <c r="B820">
        <v>-11.54</v>
      </c>
      <c r="C820">
        <v>13</v>
      </c>
      <c r="D820">
        <v>3500</v>
      </c>
      <c r="E820">
        <v>101</v>
      </c>
    </row>
    <row r="821" spans="1:5">
      <c r="A821">
        <v>12</v>
      </c>
      <c r="B821">
        <v>-11.595000000000001</v>
      </c>
      <c r="C821">
        <v>13</v>
      </c>
      <c r="D821">
        <v>3500</v>
      </c>
      <c r="E821">
        <v>104</v>
      </c>
    </row>
    <row r="822" spans="1:5">
      <c r="A822">
        <v>13</v>
      </c>
      <c r="B822">
        <v>-11.65</v>
      </c>
      <c r="C822">
        <v>14</v>
      </c>
      <c r="D822">
        <v>3500</v>
      </c>
      <c r="E822">
        <v>96</v>
      </c>
    </row>
    <row r="823" spans="1:5">
      <c r="A823">
        <v>14</v>
      </c>
      <c r="B823">
        <v>-11.705</v>
      </c>
      <c r="C823">
        <v>13</v>
      </c>
      <c r="D823">
        <v>3500</v>
      </c>
      <c r="E823">
        <v>90</v>
      </c>
    </row>
    <row r="824" spans="1:5">
      <c r="A824">
        <v>15</v>
      </c>
      <c r="B824">
        <v>-11.765000000000001</v>
      </c>
      <c r="C824">
        <v>13</v>
      </c>
      <c r="D824">
        <v>3500</v>
      </c>
      <c r="E824">
        <v>88</v>
      </c>
    </row>
    <row r="825" spans="1:5">
      <c r="A825">
        <v>16</v>
      </c>
      <c r="B825">
        <v>-11.81</v>
      </c>
      <c r="C825">
        <v>13</v>
      </c>
      <c r="D825">
        <v>3500</v>
      </c>
      <c r="E825">
        <v>94</v>
      </c>
    </row>
    <row r="826" spans="1:5">
      <c r="A826">
        <v>17</v>
      </c>
      <c r="B826">
        <v>-11.87</v>
      </c>
      <c r="C826">
        <v>13</v>
      </c>
      <c r="D826">
        <v>3500</v>
      </c>
      <c r="E826">
        <v>101</v>
      </c>
    </row>
    <row r="827" spans="1:5">
      <c r="A827">
        <v>18</v>
      </c>
      <c r="B827">
        <v>-11.92</v>
      </c>
      <c r="C827">
        <v>14</v>
      </c>
      <c r="D827">
        <v>3500</v>
      </c>
      <c r="E827">
        <v>103</v>
      </c>
    </row>
    <row r="828" spans="1:5">
      <c r="A828">
        <v>19</v>
      </c>
      <c r="B828">
        <v>-11.98</v>
      </c>
      <c r="C828">
        <v>13</v>
      </c>
      <c r="D828">
        <v>3500</v>
      </c>
      <c r="E828">
        <v>112</v>
      </c>
    </row>
    <row r="829" spans="1:5">
      <c r="A829">
        <v>20</v>
      </c>
      <c r="B829">
        <v>-12.035</v>
      </c>
      <c r="C829">
        <v>13</v>
      </c>
      <c r="D829">
        <v>3500</v>
      </c>
      <c r="E829">
        <v>101</v>
      </c>
    </row>
    <row r="830" spans="1:5">
      <c r="A830">
        <v>21</v>
      </c>
      <c r="B830">
        <v>-12.085000000000001</v>
      </c>
      <c r="C830">
        <v>13</v>
      </c>
      <c r="D830">
        <v>3500</v>
      </c>
      <c r="E830">
        <v>107</v>
      </c>
    </row>
    <row r="831" spans="1:5">
      <c r="A831">
        <v>22</v>
      </c>
      <c r="B831">
        <v>-12.14</v>
      </c>
      <c r="C831">
        <v>13</v>
      </c>
      <c r="D831">
        <v>3500</v>
      </c>
      <c r="E831">
        <v>123</v>
      </c>
    </row>
    <row r="832" spans="1:5">
      <c r="A832">
        <v>23</v>
      </c>
      <c r="B832">
        <v>-12.195</v>
      </c>
      <c r="C832">
        <v>13</v>
      </c>
      <c r="D832">
        <v>3500</v>
      </c>
      <c r="E832">
        <v>105</v>
      </c>
    </row>
    <row r="833" spans="1:5">
      <c r="A833">
        <v>24</v>
      </c>
      <c r="B833">
        <v>-12.25</v>
      </c>
      <c r="C833">
        <v>13</v>
      </c>
      <c r="D833">
        <v>3500</v>
      </c>
      <c r="E833">
        <v>121</v>
      </c>
    </row>
    <row r="834" spans="1:5">
      <c r="A834">
        <v>25</v>
      </c>
      <c r="B834">
        <v>-12.31</v>
      </c>
      <c r="C834">
        <v>14</v>
      </c>
      <c r="D834">
        <v>3500</v>
      </c>
      <c r="E834">
        <v>115</v>
      </c>
    </row>
    <row r="835" spans="1:5">
      <c r="A835">
        <v>26</v>
      </c>
      <c r="B835">
        <v>-12.36</v>
      </c>
      <c r="C835">
        <v>13</v>
      </c>
      <c r="D835">
        <v>3500</v>
      </c>
      <c r="E835">
        <v>115</v>
      </c>
    </row>
    <row r="836" spans="1:5">
      <c r="A836">
        <v>27</v>
      </c>
      <c r="B836">
        <v>-12.42</v>
      </c>
      <c r="C836">
        <v>13</v>
      </c>
      <c r="D836">
        <v>3500</v>
      </c>
      <c r="E836">
        <v>124</v>
      </c>
    </row>
    <row r="837" spans="1:5">
      <c r="A837" t="s">
        <v>0</v>
      </c>
    </row>
    <row r="838" spans="1:5">
      <c r="A838" t="s">
        <v>0</v>
      </c>
    </row>
    <row r="839" spans="1:5">
      <c r="A839" t="s">
        <v>0</v>
      </c>
    </row>
    <row r="840" spans="1:5">
      <c r="A840" t="s">
        <v>0</v>
      </c>
    </row>
    <row r="841" spans="1:5">
      <c r="A841" t="s">
        <v>99</v>
      </c>
    </row>
    <row r="842" spans="1:5">
      <c r="A842" t="s">
        <v>2</v>
      </c>
    </row>
    <row r="843" spans="1:5">
      <c r="A843" t="s">
        <v>3</v>
      </c>
    </row>
    <row r="844" spans="1:5">
      <c r="A844" t="s">
        <v>4</v>
      </c>
    </row>
    <row r="845" spans="1:5">
      <c r="A845" t="s">
        <v>5</v>
      </c>
    </row>
    <row r="846" spans="1:5">
      <c r="A846" t="s">
        <v>6</v>
      </c>
    </row>
    <row r="847" spans="1:5">
      <c r="A847" t="s">
        <v>7</v>
      </c>
    </row>
    <row r="848" spans="1:5">
      <c r="A848" t="s">
        <v>100</v>
      </c>
    </row>
    <row r="849" spans="1:5">
      <c r="A849" t="s">
        <v>9</v>
      </c>
    </row>
    <row r="850" spans="1:5">
      <c r="A850" t="s">
        <v>10</v>
      </c>
    </row>
    <row r="851" spans="1:5">
      <c r="A851" t="s">
        <v>11</v>
      </c>
    </row>
    <row r="852" spans="1:5">
      <c r="A852" t="s">
        <v>0</v>
      </c>
    </row>
    <row r="853" spans="1:5">
      <c r="A853" t="s">
        <v>44</v>
      </c>
      <c r="B853" t="s">
        <v>37</v>
      </c>
      <c r="C853" t="s">
        <v>26</v>
      </c>
      <c r="D853" t="s">
        <v>43</v>
      </c>
      <c r="E853" t="s">
        <v>42</v>
      </c>
    </row>
    <row r="854" spans="1:5">
      <c r="A854">
        <v>1</v>
      </c>
      <c r="B854">
        <v>-11.15</v>
      </c>
      <c r="C854">
        <v>13</v>
      </c>
      <c r="D854">
        <v>3500</v>
      </c>
      <c r="E854">
        <v>120</v>
      </c>
    </row>
    <row r="855" spans="1:5">
      <c r="A855">
        <v>2</v>
      </c>
      <c r="B855">
        <v>-11.21</v>
      </c>
      <c r="C855">
        <v>13</v>
      </c>
      <c r="D855">
        <v>3500</v>
      </c>
      <c r="E855">
        <v>119</v>
      </c>
    </row>
    <row r="856" spans="1:5">
      <c r="A856">
        <v>3</v>
      </c>
      <c r="B856">
        <v>-11.265000000000001</v>
      </c>
      <c r="C856">
        <v>14</v>
      </c>
      <c r="D856">
        <v>3500</v>
      </c>
      <c r="E856">
        <v>122</v>
      </c>
    </row>
    <row r="857" spans="1:5">
      <c r="A857">
        <v>4</v>
      </c>
      <c r="B857">
        <v>-11.32</v>
      </c>
      <c r="C857">
        <v>13</v>
      </c>
      <c r="D857">
        <v>3500</v>
      </c>
      <c r="E857">
        <v>118</v>
      </c>
    </row>
    <row r="858" spans="1:5">
      <c r="A858">
        <v>5</v>
      </c>
      <c r="B858">
        <v>-11.375</v>
      </c>
      <c r="C858">
        <v>13</v>
      </c>
      <c r="D858">
        <v>3500</v>
      </c>
      <c r="E858">
        <v>139</v>
      </c>
    </row>
    <row r="859" spans="1:5">
      <c r="A859">
        <v>6</v>
      </c>
      <c r="B859">
        <v>-11.43</v>
      </c>
      <c r="C859">
        <v>13</v>
      </c>
      <c r="D859">
        <v>3500</v>
      </c>
      <c r="E859">
        <v>118</v>
      </c>
    </row>
    <row r="860" spans="1:5">
      <c r="A860">
        <v>7</v>
      </c>
      <c r="B860">
        <v>-11.484999999999999</v>
      </c>
      <c r="C860">
        <v>13</v>
      </c>
      <c r="D860">
        <v>3500</v>
      </c>
      <c r="E860">
        <v>128</v>
      </c>
    </row>
    <row r="861" spans="1:5">
      <c r="A861">
        <v>8</v>
      </c>
      <c r="B861">
        <v>-11.54</v>
      </c>
      <c r="C861">
        <v>13</v>
      </c>
      <c r="D861">
        <v>3500</v>
      </c>
      <c r="E861">
        <v>121</v>
      </c>
    </row>
    <row r="862" spans="1:5">
      <c r="A862">
        <v>9</v>
      </c>
      <c r="B862">
        <v>-11.595000000000001</v>
      </c>
      <c r="C862">
        <v>13</v>
      </c>
      <c r="D862">
        <v>3500</v>
      </c>
      <c r="E862">
        <v>133</v>
      </c>
    </row>
    <row r="863" spans="1:5">
      <c r="A863">
        <v>10</v>
      </c>
      <c r="B863">
        <v>-11.65</v>
      </c>
      <c r="C863">
        <v>14</v>
      </c>
      <c r="D863">
        <v>3500</v>
      </c>
      <c r="E863">
        <v>135</v>
      </c>
    </row>
    <row r="864" spans="1:5">
      <c r="A864">
        <v>11</v>
      </c>
      <c r="B864">
        <v>-11.71</v>
      </c>
      <c r="C864">
        <v>13</v>
      </c>
      <c r="D864">
        <v>3500</v>
      </c>
      <c r="E864">
        <v>134</v>
      </c>
    </row>
    <row r="865" spans="1:5">
      <c r="A865">
        <v>12</v>
      </c>
      <c r="B865">
        <v>-11.765000000000001</v>
      </c>
      <c r="C865">
        <v>13</v>
      </c>
      <c r="D865">
        <v>3500</v>
      </c>
      <c r="E865">
        <v>140</v>
      </c>
    </row>
    <row r="866" spans="1:5">
      <c r="A866">
        <v>13</v>
      </c>
      <c r="B866">
        <v>-11.815</v>
      </c>
      <c r="C866">
        <v>13</v>
      </c>
      <c r="D866">
        <v>3500</v>
      </c>
      <c r="E866">
        <v>139</v>
      </c>
    </row>
    <row r="867" spans="1:5">
      <c r="A867">
        <v>14</v>
      </c>
      <c r="B867">
        <v>-11.875</v>
      </c>
      <c r="C867">
        <v>13</v>
      </c>
      <c r="D867">
        <v>3500</v>
      </c>
      <c r="E867">
        <v>147</v>
      </c>
    </row>
    <row r="868" spans="1:5">
      <c r="A868">
        <v>15</v>
      </c>
      <c r="B868">
        <v>-11.93</v>
      </c>
      <c r="C868">
        <v>13</v>
      </c>
      <c r="D868">
        <v>3500</v>
      </c>
      <c r="E868">
        <v>143</v>
      </c>
    </row>
    <row r="869" spans="1:5">
      <c r="A869">
        <v>16</v>
      </c>
      <c r="B869">
        <v>-11.98</v>
      </c>
      <c r="C869">
        <v>14</v>
      </c>
      <c r="D869">
        <v>3500</v>
      </c>
      <c r="E869">
        <v>140</v>
      </c>
    </row>
    <row r="870" spans="1:5">
      <c r="A870">
        <v>17</v>
      </c>
      <c r="B870">
        <v>-12.04</v>
      </c>
      <c r="C870">
        <v>13</v>
      </c>
      <c r="D870">
        <v>3500</v>
      </c>
      <c r="E870">
        <v>129</v>
      </c>
    </row>
    <row r="871" spans="1:5">
      <c r="A871">
        <v>18</v>
      </c>
      <c r="B871">
        <v>-12.095000000000001</v>
      </c>
      <c r="C871">
        <v>13</v>
      </c>
      <c r="D871">
        <v>3500</v>
      </c>
      <c r="E871">
        <v>147</v>
      </c>
    </row>
    <row r="872" spans="1:5">
      <c r="A872">
        <v>19</v>
      </c>
      <c r="B872">
        <v>-12.15</v>
      </c>
      <c r="C872">
        <v>13</v>
      </c>
      <c r="D872">
        <v>3500</v>
      </c>
      <c r="E872">
        <v>162</v>
      </c>
    </row>
    <row r="873" spans="1:5">
      <c r="A873">
        <v>20</v>
      </c>
      <c r="B873">
        <v>-12.205</v>
      </c>
      <c r="C873">
        <v>13</v>
      </c>
      <c r="D873">
        <v>3500</v>
      </c>
      <c r="E873">
        <v>155</v>
      </c>
    </row>
    <row r="874" spans="1:5">
      <c r="A874">
        <v>21</v>
      </c>
      <c r="B874">
        <v>-12.26</v>
      </c>
      <c r="C874">
        <v>13</v>
      </c>
      <c r="D874">
        <v>3500</v>
      </c>
      <c r="E874">
        <v>162</v>
      </c>
    </row>
    <row r="875" spans="1:5">
      <c r="A875">
        <v>22</v>
      </c>
      <c r="B875">
        <v>-12.305</v>
      </c>
      <c r="C875">
        <v>13</v>
      </c>
      <c r="D875">
        <v>3500</v>
      </c>
      <c r="E875">
        <v>144</v>
      </c>
    </row>
    <row r="876" spans="1:5">
      <c r="A876">
        <v>23</v>
      </c>
      <c r="B876">
        <v>-12.365</v>
      </c>
      <c r="C876">
        <v>14</v>
      </c>
      <c r="D876">
        <v>3500</v>
      </c>
      <c r="E876">
        <v>176</v>
      </c>
    </row>
    <row r="877" spans="1:5">
      <c r="A877">
        <v>24</v>
      </c>
      <c r="B877">
        <v>-12.42</v>
      </c>
      <c r="C877">
        <v>13</v>
      </c>
      <c r="D877">
        <v>3500</v>
      </c>
      <c r="E877">
        <v>150</v>
      </c>
    </row>
    <row r="878" spans="1:5">
      <c r="A878">
        <v>25</v>
      </c>
      <c r="B878">
        <v>-12.48</v>
      </c>
      <c r="C878">
        <v>13</v>
      </c>
      <c r="D878">
        <v>3500</v>
      </c>
      <c r="E878">
        <v>150</v>
      </c>
    </row>
    <row r="879" spans="1:5">
      <c r="A879">
        <v>26</v>
      </c>
      <c r="B879">
        <v>-12.53</v>
      </c>
      <c r="C879">
        <v>13</v>
      </c>
      <c r="D879">
        <v>3500</v>
      </c>
      <c r="E879">
        <v>157</v>
      </c>
    </row>
    <row r="880" spans="1:5">
      <c r="A880">
        <v>27</v>
      </c>
      <c r="B880">
        <v>-12.585000000000001</v>
      </c>
      <c r="C880">
        <v>13</v>
      </c>
      <c r="D880">
        <v>3500</v>
      </c>
      <c r="E880">
        <v>137</v>
      </c>
    </row>
    <row r="881" spans="1:1">
      <c r="A881" t="s">
        <v>0</v>
      </c>
    </row>
    <row r="882" spans="1:1">
      <c r="A882" t="s">
        <v>0</v>
      </c>
    </row>
    <row r="883" spans="1:1">
      <c r="A883" t="s">
        <v>0</v>
      </c>
    </row>
    <row r="884" spans="1:1">
      <c r="A884" t="s">
        <v>0</v>
      </c>
    </row>
    <row r="885" spans="1:1">
      <c r="A885" t="s">
        <v>101</v>
      </c>
    </row>
    <row r="886" spans="1:1">
      <c r="A886" t="s">
        <v>2</v>
      </c>
    </row>
    <row r="887" spans="1:1">
      <c r="A887" t="s">
        <v>3</v>
      </c>
    </row>
    <row r="888" spans="1:1">
      <c r="A888" t="s">
        <v>4</v>
      </c>
    </row>
    <row r="889" spans="1:1">
      <c r="A889" t="s">
        <v>5</v>
      </c>
    </row>
    <row r="890" spans="1:1">
      <c r="A890" t="s">
        <v>6</v>
      </c>
    </row>
    <row r="891" spans="1:1">
      <c r="A891" t="s">
        <v>7</v>
      </c>
    </row>
    <row r="892" spans="1:1">
      <c r="A892" t="s">
        <v>102</v>
      </c>
    </row>
    <row r="893" spans="1:1">
      <c r="A893" t="s">
        <v>9</v>
      </c>
    </row>
    <row r="894" spans="1:1">
      <c r="A894" t="s">
        <v>10</v>
      </c>
    </row>
    <row r="895" spans="1:1">
      <c r="A895" t="s">
        <v>11</v>
      </c>
    </row>
    <row r="896" spans="1:1">
      <c r="A896" t="s">
        <v>0</v>
      </c>
    </row>
    <row r="897" spans="1:5">
      <c r="A897" t="s">
        <v>44</v>
      </c>
      <c r="B897" t="s">
        <v>37</v>
      </c>
      <c r="C897" t="s">
        <v>26</v>
      </c>
      <c r="D897" t="s">
        <v>43</v>
      </c>
      <c r="E897" t="s">
        <v>42</v>
      </c>
    </row>
    <row r="898" spans="1:5">
      <c r="A898">
        <v>1</v>
      </c>
      <c r="B898">
        <v>-11.24</v>
      </c>
      <c r="C898">
        <v>14</v>
      </c>
      <c r="D898">
        <v>3500</v>
      </c>
      <c r="E898">
        <v>119</v>
      </c>
    </row>
    <row r="899" spans="1:5">
      <c r="A899">
        <v>2</v>
      </c>
      <c r="B899">
        <v>-11.3</v>
      </c>
      <c r="C899">
        <v>13</v>
      </c>
      <c r="D899">
        <v>3500</v>
      </c>
      <c r="E899">
        <v>131</v>
      </c>
    </row>
    <row r="900" spans="1:5">
      <c r="A900">
        <v>3</v>
      </c>
      <c r="B900">
        <v>-11.36</v>
      </c>
      <c r="C900">
        <v>13</v>
      </c>
      <c r="D900">
        <v>3500</v>
      </c>
      <c r="E900">
        <v>105</v>
      </c>
    </row>
    <row r="901" spans="1:5">
      <c r="A901">
        <v>4</v>
      </c>
      <c r="B901">
        <v>-11.414999999999999</v>
      </c>
      <c r="C901">
        <v>13</v>
      </c>
      <c r="D901">
        <v>3500</v>
      </c>
      <c r="E901">
        <v>114</v>
      </c>
    </row>
    <row r="902" spans="1:5">
      <c r="A902">
        <v>5</v>
      </c>
      <c r="B902">
        <v>-11.47</v>
      </c>
      <c r="C902">
        <v>13</v>
      </c>
      <c r="D902">
        <v>3500</v>
      </c>
      <c r="E902">
        <v>123</v>
      </c>
    </row>
    <row r="903" spans="1:5">
      <c r="A903">
        <v>6</v>
      </c>
      <c r="B903">
        <v>-11.525</v>
      </c>
      <c r="C903">
        <v>13</v>
      </c>
      <c r="D903">
        <v>3500</v>
      </c>
      <c r="E903">
        <v>104</v>
      </c>
    </row>
    <row r="904" spans="1:5">
      <c r="A904">
        <v>7</v>
      </c>
      <c r="B904">
        <v>-11.58</v>
      </c>
      <c r="C904">
        <v>13</v>
      </c>
      <c r="D904">
        <v>3500</v>
      </c>
      <c r="E904">
        <v>133</v>
      </c>
    </row>
    <row r="905" spans="1:5">
      <c r="A905">
        <v>8</v>
      </c>
      <c r="B905">
        <v>-11.64</v>
      </c>
      <c r="C905">
        <v>14</v>
      </c>
      <c r="D905">
        <v>3500</v>
      </c>
      <c r="E905">
        <v>122</v>
      </c>
    </row>
    <row r="906" spans="1:5">
      <c r="A906">
        <v>9</v>
      </c>
      <c r="B906">
        <v>-11.685</v>
      </c>
      <c r="C906">
        <v>13</v>
      </c>
      <c r="D906">
        <v>3500</v>
      </c>
      <c r="E906">
        <v>133</v>
      </c>
    </row>
    <row r="907" spans="1:5">
      <c r="A907">
        <v>10</v>
      </c>
      <c r="B907">
        <v>-11.74</v>
      </c>
      <c r="C907">
        <v>13</v>
      </c>
      <c r="D907">
        <v>3500</v>
      </c>
      <c r="E907">
        <v>126</v>
      </c>
    </row>
    <row r="908" spans="1:5">
      <c r="A908">
        <v>11</v>
      </c>
      <c r="B908">
        <v>-11.8</v>
      </c>
      <c r="C908">
        <v>13</v>
      </c>
      <c r="D908">
        <v>3500</v>
      </c>
      <c r="E908">
        <v>123</v>
      </c>
    </row>
    <row r="909" spans="1:5">
      <c r="A909">
        <v>12</v>
      </c>
      <c r="B909">
        <v>-11.86</v>
      </c>
      <c r="C909">
        <v>13</v>
      </c>
      <c r="D909">
        <v>3500</v>
      </c>
      <c r="E909">
        <v>114</v>
      </c>
    </row>
    <row r="910" spans="1:5">
      <c r="A910">
        <v>13</v>
      </c>
      <c r="B910">
        <v>-11.914999999999999</v>
      </c>
      <c r="C910">
        <v>13</v>
      </c>
      <c r="D910">
        <v>3500</v>
      </c>
      <c r="E910">
        <v>128</v>
      </c>
    </row>
    <row r="911" spans="1:5">
      <c r="A911">
        <v>14</v>
      </c>
      <c r="B911">
        <v>-11.965</v>
      </c>
      <c r="C911">
        <v>12</v>
      </c>
      <c r="D911">
        <v>3500</v>
      </c>
      <c r="E911">
        <v>154</v>
      </c>
    </row>
    <row r="912" spans="1:5">
      <c r="A912">
        <v>15</v>
      </c>
      <c r="B912">
        <v>-12.025</v>
      </c>
      <c r="C912">
        <v>13</v>
      </c>
      <c r="D912">
        <v>3500</v>
      </c>
      <c r="E912">
        <v>146</v>
      </c>
    </row>
    <row r="913" spans="1:5">
      <c r="A913">
        <v>16</v>
      </c>
      <c r="B913">
        <v>-12.074999999999999</v>
      </c>
      <c r="C913">
        <v>13</v>
      </c>
      <c r="D913">
        <v>3500</v>
      </c>
      <c r="E913">
        <v>150</v>
      </c>
    </row>
    <row r="914" spans="1:5">
      <c r="A914">
        <v>17</v>
      </c>
      <c r="B914">
        <v>-12.13</v>
      </c>
      <c r="C914">
        <v>13</v>
      </c>
      <c r="D914">
        <v>3500</v>
      </c>
      <c r="E914">
        <v>144</v>
      </c>
    </row>
    <row r="915" spans="1:5">
      <c r="A915">
        <v>18</v>
      </c>
      <c r="B915">
        <v>-12.185</v>
      </c>
      <c r="C915">
        <v>14</v>
      </c>
      <c r="D915">
        <v>3500</v>
      </c>
      <c r="E915">
        <v>157</v>
      </c>
    </row>
    <row r="916" spans="1:5">
      <c r="A916">
        <v>19</v>
      </c>
      <c r="B916">
        <v>-12.24</v>
      </c>
      <c r="C916">
        <v>13</v>
      </c>
      <c r="D916">
        <v>3500</v>
      </c>
      <c r="E916">
        <v>167</v>
      </c>
    </row>
    <row r="917" spans="1:5">
      <c r="A917">
        <v>20</v>
      </c>
      <c r="B917">
        <v>-12.29</v>
      </c>
      <c r="C917">
        <v>13</v>
      </c>
      <c r="D917">
        <v>3500</v>
      </c>
      <c r="E917">
        <v>165</v>
      </c>
    </row>
    <row r="918" spans="1:5">
      <c r="A918">
        <v>21</v>
      </c>
      <c r="B918">
        <v>-12.35</v>
      </c>
      <c r="C918">
        <v>14</v>
      </c>
      <c r="D918">
        <v>3500</v>
      </c>
      <c r="E918">
        <v>178</v>
      </c>
    </row>
    <row r="919" spans="1:5">
      <c r="A919">
        <v>22</v>
      </c>
      <c r="B919">
        <v>-12.4</v>
      </c>
      <c r="C919">
        <v>13</v>
      </c>
      <c r="D919">
        <v>3500</v>
      </c>
      <c r="E919">
        <v>179</v>
      </c>
    </row>
    <row r="920" spans="1:5">
      <c r="A920">
        <v>23</v>
      </c>
      <c r="B920">
        <v>-12.46</v>
      </c>
      <c r="C920">
        <v>13</v>
      </c>
      <c r="D920">
        <v>3500</v>
      </c>
      <c r="E920">
        <v>190</v>
      </c>
    </row>
    <row r="921" spans="1:5">
      <c r="A921">
        <v>24</v>
      </c>
      <c r="B921">
        <v>-12.52</v>
      </c>
      <c r="C921">
        <v>13</v>
      </c>
      <c r="D921">
        <v>3500</v>
      </c>
      <c r="E921">
        <v>176</v>
      </c>
    </row>
    <row r="922" spans="1:5">
      <c r="A922">
        <v>25</v>
      </c>
      <c r="B922">
        <v>-12.565</v>
      </c>
      <c r="C922">
        <v>13</v>
      </c>
      <c r="D922">
        <v>3500</v>
      </c>
      <c r="E922">
        <v>178</v>
      </c>
    </row>
    <row r="923" spans="1:5">
      <c r="A923">
        <v>26</v>
      </c>
      <c r="B923">
        <v>-12.625</v>
      </c>
      <c r="C923">
        <v>13</v>
      </c>
      <c r="D923">
        <v>3500</v>
      </c>
      <c r="E923">
        <v>152</v>
      </c>
    </row>
    <row r="924" spans="1:5">
      <c r="A924">
        <v>27</v>
      </c>
      <c r="B924">
        <v>-12.685</v>
      </c>
      <c r="C924">
        <v>13</v>
      </c>
      <c r="D924">
        <v>3500</v>
      </c>
      <c r="E924">
        <v>179</v>
      </c>
    </row>
    <row r="925" spans="1:5">
      <c r="A925" t="s">
        <v>0</v>
      </c>
    </row>
    <row r="926" spans="1:5">
      <c r="A926" t="s">
        <v>0</v>
      </c>
    </row>
    <row r="927" spans="1:5">
      <c r="A927" t="s">
        <v>0</v>
      </c>
    </row>
    <row r="928" spans="1:5">
      <c r="A928" t="s">
        <v>0</v>
      </c>
    </row>
    <row r="929" spans="1:5">
      <c r="A929" t="s">
        <v>103</v>
      </c>
    </row>
    <row r="930" spans="1:5">
      <c r="A930" t="s">
        <v>2</v>
      </c>
    </row>
    <row r="931" spans="1:5">
      <c r="A931" t="s">
        <v>3</v>
      </c>
    </row>
    <row r="932" spans="1:5">
      <c r="A932" t="s">
        <v>4</v>
      </c>
    </row>
    <row r="933" spans="1:5">
      <c r="A933" t="s">
        <v>5</v>
      </c>
    </row>
    <row r="934" spans="1:5">
      <c r="A934" t="s">
        <v>6</v>
      </c>
    </row>
    <row r="935" spans="1:5">
      <c r="A935" t="s">
        <v>7</v>
      </c>
    </row>
    <row r="936" spans="1:5">
      <c r="A936" t="s">
        <v>104</v>
      </c>
    </row>
    <row r="937" spans="1:5">
      <c r="A937" t="s">
        <v>9</v>
      </c>
    </row>
    <row r="938" spans="1:5">
      <c r="A938" t="s">
        <v>10</v>
      </c>
    </row>
    <row r="939" spans="1:5">
      <c r="A939" t="s">
        <v>11</v>
      </c>
    </row>
    <row r="940" spans="1:5">
      <c r="A940" t="s">
        <v>0</v>
      </c>
    </row>
    <row r="941" spans="1:5">
      <c r="A941" t="s">
        <v>44</v>
      </c>
      <c r="B941" t="s">
        <v>37</v>
      </c>
      <c r="C941" t="s">
        <v>26</v>
      </c>
      <c r="D941" t="s">
        <v>43</v>
      </c>
      <c r="E941" t="s">
        <v>42</v>
      </c>
    </row>
    <row r="942" spans="1:5">
      <c r="A942">
        <v>1</v>
      </c>
      <c r="B942">
        <v>-11.2</v>
      </c>
      <c r="C942">
        <v>13</v>
      </c>
      <c r="D942">
        <v>3500</v>
      </c>
      <c r="E942">
        <v>126</v>
      </c>
    </row>
    <row r="943" spans="1:5">
      <c r="A943">
        <v>2</v>
      </c>
      <c r="B943">
        <v>-11.26</v>
      </c>
      <c r="C943">
        <v>13</v>
      </c>
      <c r="D943">
        <v>3500</v>
      </c>
      <c r="E943">
        <v>137</v>
      </c>
    </row>
    <row r="944" spans="1:5">
      <c r="A944">
        <v>3</v>
      </c>
      <c r="B944">
        <v>-11.315</v>
      </c>
      <c r="C944">
        <v>13</v>
      </c>
      <c r="D944">
        <v>3500</v>
      </c>
      <c r="E944">
        <v>131</v>
      </c>
    </row>
    <row r="945" spans="1:5">
      <c r="A945">
        <v>4</v>
      </c>
      <c r="B945">
        <v>-11.37</v>
      </c>
      <c r="C945">
        <v>13</v>
      </c>
      <c r="D945">
        <v>3500</v>
      </c>
      <c r="E945">
        <v>135</v>
      </c>
    </row>
    <row r="946" spans="1:5">
      <c r="A946">
        <v>5</v>
      </c>
      <c r="B946">
        <v>-11.435</v>
      </c>
      <c r="C946">
        <v>14</v>
      </c>
      <c r="D946">
        <v>3500</v>
      </c>
      <c r="E946">
        <v>127</v>
      </c>
    </row>
    <row r="947" spans="1:5">
      <c r="A947">
        <v>6</v>
      </c>
      <c r="B947">
        <v>-11.48</v>
      </c>
      <c r="C947">
        <v>13</v>
      </c>
      <c r="D947">
        <v>3500</v>
      </c>
      <c r="E947">
        <v>120</v>
      </c>
    </row>
    <row r="948" spans="1:5">
      <c r="A948">
        <v>7</v>
      </c>
      <c r="B948">
        <v>-11.54</v>
      </c>
      <c r="C948">
        <v>13</v>
      </c>
      <c r="D948">
        <v>3500</v>
      </c>
      <c r="E948">
        <v>121</v>
      </c>
    </row>
    <row r="949" spans="1:5">
      <c r="A949">
        <v>8</v>
      </c>
      <c r="B949">
        <v>-11.595000000000001</v>
      </c>
      <c r="C949">
        <v>13</v>
      </c>
      <c r="D949">
        <v>3500</v>
      </c>
      <c r="E949">
        <v>129</v>
      </c>
    </row>
    <row r="950" spans="1:5">
      <c r="A950">
        <v>9</v>
      </c>
      <c r="B950">
        <v>-11.65</v>
      </c>
      <c r="C950">
        <v>14</v>
      </c>
      <c r="D950">
        <v>3500</v>
      </c>
      <c r="E950">
        <v>122</v>
      </c>
    </row>
    <row r="951" spans="1:5">
      <c r="A951">
        <v>10</v>
      </c>
      <c r="B951">
        <v>-11.705</v>
      </c>
      <c r="C951">
        <v>13</v>
      </c>
      <c r="D951">
        <v>3500</v>
      </c>
      <c r="E951">
        <v>155</v>
      </c>
    </row>
    <row r="952" spans="1:5">
      <c r="A952">
        <v>11</v>
      </c>
      <c r="B952">
        <v>-11.765000000000001</v>
      </c>
      <c r="C952">
        <v>13</v>
      </c>
      <c r="D952">
        <v>3500</v>
      </c>
      <c r="E952">
        <v>137</v>
      </c>
    </row>
    <row r="953" spans="1:5">
      <c r="A953">
        <v>12</v>
      </c>
      <c r="B953">
        <v>-11.82</v>
      </c>
      <c r="C953">
        <v>13</v>
      </c>
      <c r="D953">
        <v>3500</v>
      </c>
      <c r="E953">
        <v>133</v>
      </c>
    </row>
    <row r="954" spans="1:5">
      <c r="A954">
        <v>13</v>
      </c>
      <c r="B954">
        <v>-11.87</v>
      </c>
      <c r="C954">
        <v>14</v>
      </c>
      <c r="D954">
        <v>3500</v>
      </c>
      <c r="E954">
        <v>152</v>
      </c>
    </row>
    <row r="955" spans="1:5">
      <c r="A955">
        <v>14</v>
      </c>
      <c r="B955">
        <v>-11.92</v>
      </c>
      <c r="C955">
        <v>13</v>
      </c>
      <c r="D955">
        <v>3500</v>
      </c>
      <c r="E955">
        <v>138</v>
      </c>
    </row>
    <row r="956" spans="1:5">
      <c r="A956">
        <v>15</v>
      </c>
      <c r="B956">
        <v>-11.98</v>
      </c>
      <c r="C956">
        <v>13</v>
      </c>
      <c r="D956">
        <v>3500</v>
      </c>
      <c r="E956">
        <v>164</v>
      </c>
    </row>
    <row r="957" spans="1:5">
      <c r="A957">
        <v>16</v>
      </c>
      <c r="B957">
        <v>-12.035</v>
      </c>
      <c r="C957">
        <v>13</v>
      </c>
      <c r="D957">
        <v>3500</v>
      </c>
      <c r="E957">
        <v>178</v>
      </c>
    </row>
    <row r="958" spans="1:5">
      <c r="A958">
        <v>17</v>
      </c>
      <c r="B958">
        <v>-12.09</v>
      </c>
      <c r="C958">
        <v>13</v>
      </c>
      <c r="D958">
        <v>3500</v>
      </c>
      <c r="E958">
        <v>136</v>
      </c>
    </row>
    <row r="959" spans="1:5">
      <c r="A959">
        <v>18</v>
      </c>
      <c r="B959">
        <v>-12.14</v>
      </c>
      <c r="C959">
        <v>13</v>
      </c>
      <c r="D959">
        <v>3500</v>
      </c>
      <c r="E959">
        <v>159</v>
      </c>
    </row>
    <row r="960" spans="1:5">
      <c r="A960">
        <v>19</v>
      </c>
      <c r="B960">
        <v>-12.195</v>
      </c>
      <c r="C960">
        <v>13</v>
      </c>
      <c r="D960">
        <v>3500</v>
      </c>
      <c r="E960">
        <v>163</v>
      </c>
    </row>
    <row r="961" spans="1:5">
      <c r="A961">
        <v>20</v>
      </c>
      <c r="B961">
        <v>-12.25</v>
      </c>
      <c r="C961">
        <v>13</v>
      </c>
      <c r="D961">
        <v>3500</v>
      </c>
      <c r="E961">
        <v>155</v>
      </c>
    </row>
    <row r="962" spans="1:5">
      <c r="A962">
        <v>21</v>
      </c>
      <c r="B962">
        <v>-12.31</v>
      </c>
      <c r="C962">
        <v>13</v>
      </c>
      <c r="D962">
        <v>3500</v>
      </c>
      <c r="E962">
        <v>144</v>
      </c>
    </row>
    <row r="963" spans="1:5">
      <c r="A963">
        <v>22</v>
      </c>
      <c r="B963">
        <v>-12.36</v>
      </c>
      <c r="C963">
        <v>14</v>
      </c>
      <c r="D963">
        <v>3500</v>
      </c>
      <c r="E963">
        <v>186</v>
      </c>
    </row>
    <row r="964" spans="1:5">
      <c r="A964">
        <v>23</v>
      </c>
      <c r="B964">
        <v>-12.42</v>
      </c>
      <c r="C964">
        <v>13</v>
      </c>
      <c r="D964">
        <v>3500</v>
      </c>
      <c r="E964">
        <v>175</v>
      </c>
    </row>
    <row r="965" spans="1:5">
      <c r="A965">
        <v>24</v>
      </c>
      <c r="B965">
        <v>-12.48</v>
      </c>
      <c r="C965">
        <v>13</v>
      </c>
      <c r="D965">
        <v>3500</v>
      </c>
      <c r="E965">
        <v>176</v>
      </c>
    </row>
    <row r="966" spans="1:5">
      <c r="A966">
        <v>25</v>
      </c>
      <c r="B966">
        <v>-12.525</v>
      </c>
      <c r="C966">
        <v>13</v>
      </c>
      <c r="D966">
        <v>3500</v>
      </c>
      <c r="E966">
        <v>177</v>
      </c>
    </row>
    <row r="967" spans="1:5">
      <c r="A967">
        <v>26</v>
      </c>
      <c r="B967">
        <v>-12.58</v>
      </c>
      <c r="C967">
        <v>13</v>
      </c>
      <c r="D967">
        <v>3500</v>
      </c>
      <c r="E967">
        <v>165</v>
      </c>
    </row>
    <row r="968" spans="1:5">
      <c r="A968">
        <v>27</v>
      </c>
      <c r="B968">
        <v>-12.645</v>
      </c>
      <c r="C968">
        <v>13</v>
      </c>
      <c r="D968">
        <v>3500</v>
      </c>
      <c r="E968">
        <v>186</v>
      </c>
    </row>
    <row r="969" spans="1:5">
      <c r="A969" t="s">
        <v>0</v>
      </c>
    </row>
    <row r="970" spans="1:5">
      <c r="A970" t="s">
        <v>0</v>
      </c>
    </row>
    <row r="971" spans="1:5">
      <c r="A971" t="s">
        <v>0</v>
      </c>
    </row>
    <row r="972" spans="1:5">
      <c r="A972" t="s">
        <v>0</v>
      </c>
    </row>
    <row r="973" spans="1:5">
      <c r="A973" t="s">
        <v>105</v>
      </c>
    </row>
    <row r="974" spans="1:5">
      <c r="A974" t="s">
        <v>2</v>
      </c>
    </row>
    <row r="975" spans="1:5">
      <c r="A975" t="s">
        <v>3</v>
      </c>
    </row>
    <row r="976" spans="1:5">
      <c r="A976" t="s">
        <v>4</v>
      </c>
    </row>
    <row r="977" spans="1:5">
      <c r="A977" t="s">
        <v>5</v>
      </c>
    </row>
    <row r="978" spans="1:5">
      <c r="A978" t="s">
        <v>6</v>
      </c>
    </row>
    <row r="979" spans="1:5">
      <c r="A979" t="s">
        <v>7</v>
      </c>
    </row>
    <row r="980" spans="1:5">
      <c r="A980" t="s">
        <v>106</v>
      </c>
    </row>
    <row r="981" spans="1:5">
      <c r="A981" t="s">
        <v>9</v>
      </c>
    </row>
    <row r="982" spans="1:5">
      <c r="A982" t="s">
        <v>10</v>
      </c>
    </row>
    <row r="983" spans="1:5">
      <c r="A983" t="s">
        <v>11</v>
      </c>
    </row>
    <row r="984" spans="1:5">
      <c r="A984" t="s">
        <v>0</v>
      </c>
    </row>
    <row r="985" spans="1:5">
      <c r="A985" t="s">
        <v>44</v>
      </c>
      <c r="B985" t="s">
        <v>37</v>
      </c>
      <c r="C985" t="s">
        <v>26</v>
      </c>
      <c r="D985" t="s">
        <v>43</v>
      </c>
      <c r="E985" t="s">
        <v>42</v>
      </c>
    </row>
    <row r="986" spans="1:5">
      <c r="A986">
        <v>1</v>
      </c>
      <c r="B986">
        <v>-11.29</v>
      </c>
      <c r="C986">
        <v>13</v>
      </c>
      <c r="D986">
        <v>3500</v>
      </c>
      <c r="E986">
        <v>131</v>
      </c>
    </row>
    <row r="987" spans="1:5">
      <c r="A987">
        <v>2</v>
      </c>
      <c r="B987">
        <v>-11.35</v>
      </c>
      <c r="C987">
        <v>13</v>
      </c>
      <c r="D987">
        <v>3500</v>
      </c>
      <c r="E987">
        <v>111</v>
      </c>
    </row>
    <row r="988" spans="1:5">
      <c r="A988">
        <v>3</v>
      </c>
      <c r="B988">
        <v>-11.41</v>
      </c>
      <c r="C988">
        <v>13</v>
      </c>
      <c r="D988">
        <v>3500</v>
      </c>
      <c r="E988">
        <v>116</v>
      </c>
    </row>
    <row r="989" spans="1:5">
      <c r="A989">
        <v>4</v>
      </c>
      <c r="B989">
        <v>-11.465</v>
      </c>
      <c r="C989">
        <v>13</v>
      </c>
      <c r="D989">
        <v>3500</v>
      </c>
      <c r="E989">
        <v>122</v>
      </c>
    </row>
    <row r="990" spans="1:5">
      <c r="A990">
        <v>5</v>
      </c>
      <c r="B990">
        <v>-11.52</v>
      </c>
      <c r="C990">
        <v>13</v>
      </c>
      <c r="D990">
        <v>3500</v>
      </c>
      <c r="E990">
        <v>120</v>
      </c>
    </row>
    <row r="991" spans="1:5">
      <c r="A991">
        <v>6</v>
      </c>
      <c r="B991">
        <v>-11.574999999999999</v>
      </c>
      <c r="C991">
        <v>13</v>
      </c>
      <c r="D991">
        <v>3500</v>
      </c>
      <c r="E991">
        <v>117</v>
      </c>
    </row>
    <row r="992" spans="1:5">
      <c r="A992">
        <v>7</v>
      </c>
      <c r="B992">
        <v>-11.625</v>
      </c>
      <c r="C992">
        <v>13</v>
      </c>
      <c r="D992">
        <v>3500</v>
      </c>
      <c r="E992">
        <v>130</v>
      </c>
    </row>
    <row r="993" spans="1:5">
      <c r="A993">
        <v>8</v>
      </c>
      <c r="B993">
        <v>-11.69</v>
      </c>
      <c r="C993">
        <v>13</v>
      </c>
      <c r="D993">
        <v>3500</v>
      </c>
      <c r="E993">
        <v>131</v>
      </c>
    </row>
    <row r="994" spans="1:5">
      <c r="A994">
        <v>9</v>
      </c>
      <c r="B994">
        <v>-11.74</v>
      </c>
      <c r="C994">
        <v>13</v>
      </c>
      <c r="D994">
        <v>3500</v>
      </c>
      <c r="E994">
        <v>148</v>
      </c>
    </row>
    <row r="995" spans="1:5">
      <c r="A995">
        <v>10</v>
      </c>
      <c r="B995">
        <v>-11.795</v>
      </c>
      <c r="C995">
        <v>13</v>
      </c>
      <c r="D995">
        <v>3500</v>
      </c>
      <c r="E995">
        <v>133</v>
      </c>
    </row>
    <row r="996" spans="1:5">
      <c r="A996">
        <v>11</v>
      </c>
      <c r="B996">
        <v>-11.855</v>
      </c>
      <c r="C996">
        <v>13</v>
      </c>
      <c r="D996">
        <v>3500</v>
      </c>
      <c r="E996">
        <v>133</v>
      </c>
    </row>
    <row r="997" spans="1:5">
      <c r="A997">
        <v>12</v>
      </c>
      <c r="B997">
        <v>-11.904999999999999</v>
      </c>
      <c r="C997">
        <v>13</v>
      </c>
      <c r="D997">
        <v>3500</v>
      </c>
      <c r="E997">
        <v>155</v>
      </c>
    </row>
    <row r="998" spans="1:5">
      <c r="A998">
        <v>13</v>
      </c>
      <c r="B998">
        <v>-11.955</v>
      </c>
      <c r="C998">
        <v>13</v>
      </c>
      <c r="D998">
        <v>3500</v>
      </c>
      <c r="E998">
        <v>152</v>
      </c>
    </row>
    <row r="999" spans="1:5">
      <c r="A999">
        <v>14</v>
      </c>
      <c r="B999">
        <v>-12.02</v>
      </c>
      <c r="C999">
        <v>13</v>
      </c>
      <c r="D999">
        <v>3500</v>
      </c>
      <c r="E999">
        <v>147</v>
      </c>
    </row>
    <row r="1000" spans="1:5">
      <c r="A1000">
        <v>15</v>
      </c>
      <c r="B1000">
        <v>-12.07</v>
      </c>
      <c r="C1000">
        <v>13</v>
      </c>
      <c r="D1000">
        <v>3500</v>
      </c>
      <c r="E1000">
        <v>166</v>
      </c>
    </row>
    <row r="1001" spans="1:5">
      <c r="A1001">
        <v>16</v>
      </c>
      <c r="B1001">
        <v>-12.125</v>
      </c>
      <c r="C1001">
        <v>13</v>
      </c>
      <c r="D1001">
        <v>3500</v>
      </c>
      <c r="E1001">
        <v>160</v>
      </c>
    </row>
    <row r="1002" spans="1:5">
      <c r="A1002" t="s">
        <v>0</v>
      </c>
    </row>
    <row r="1003" spans="1:5">
      <c r="A1003" t="s">
        <v>0</v>
      </c>
    </row>
    <row r="1004" spans="1:5">
      <c r="A1004" t="s">
        <v>0</v>
      </c>
    </row>
    <row r="1005" spans="1:5">
      <c r="A1005" t="s">
        <v>0</v>
      </c>
    </row>
    <row r="1006" spans="1:5">
      <c r="A1006" t="s">
        <v>107</v>
      </c>
    </row>
    <row r="1007" spans="1:5">
      <c r="A1007" t="s">
        <v>2</v>
      </c>
    </row>
    <row r="1008" spans="1:5">
      <c r="A1008" t="s">
        <v>3</v>
      </c>
    </row>
    <row r="1009" spans="1:12">
      <c r="A1009" t="s">
        <v>4</v>
      </c>
    </row>
    <row r="1010" spans="1:12">
      <c r="A1010" t="s">
        <v>5</v>
      </c>
    </row>
    <row r="1011" spans="1:12">
      <c r="A1011" t="s">
        <v>6</v>
      </c>
    </row>
    <row r="1012" spans="1:12">
      <c r="A1012" t="s">
        <v>7</v>
      </c>
    </row>
    <row r="1013" spans="1:12">
      <c r="A1013" t="s">
        <v>108</v>
      </c>
    </row>
    <row r="1014" spans="1:12">
      <c r="A1014" t="s">
        <v>9</v>
      </c>
    </row>
    <row r="1015" spans="1:12">
      <c r="A1015" t="s">
        <v>10</v>
      </c>
    </row>
    <row r="1016" spans="1:12">
      <c r="A1016" t="s">
        <v>11</v>
      </c>
      <c r="H1016" t="s">
        <v>62</v>
      </c>
      <c r="I1016" t="s">
        <v>63</v>
      </c>
      <c r="J1016" t="s">
        <v>64</v>
      </c>
      <c r="K1016" t="s">
        <v>65</v>
      </c>
      <c r="L1016" t="s">
        <v>23</v>
      </c>
    </row>
    <row r="1017" spans="1:12">
      <c r="A1017" t="s">
        <v>0</v>
      </c>
      <c r="H1017">
        <v>-12.595342013812655</v>
      </c>
      <c r="I1017">
        <v>146.54038578117058</v>
      </c>
      <c r="J1017">
        <v>0.19126287666023187</v>
      </c>
      <c r="K1017">
        <v>27.203759708449841</v>
      </c>
      <c r="L1017">
        <v>90.2</v>
      </c>
    </row>
    <row r="1018" spans="1:12">
      <c r="A1018" t="s">
        <v>44</v>
      </c>
      <c r="B1018" t="s">
        <v>37</v>
      </c>
      <c r="C1018" t="s">
        <v>26</v>
      </c>
      <c r="D1018" t="s">
        <v>43</v>
      </c>
      <c r="E1018" t="s">
        <v>42</v>
      </c>
      <c r="F1018" t="s">
        <v>66</v>
      </c>
      <c r="G1018" t="s">
        <v>67</v>
      </c>
      <c r="H1018" t="s">
        <v>68</v>
      </c>
    </row>
    <row r="1019" spans="1:12">
      <c r="A1019">
        <v>1</v>
      </c>
      <c r="B1019">
        <v>-12.065</v>
      </c>
      <c r="C1019">
        <v>13</v>
      </c>
      <c r="D1019">
        <v>3500</v>
      </c>
      <c r="E1019">
        <v>149</v>
      </c>
      <c r="F1019">
        <f>[1]!WallScanTrans(B1019,I1017,H1017,J1017,L1017)+K1017</f>
        <v>173.74414548962042</v>
      </c>
      <c r="G1019">
        <f>(F1019-E1019)^2/E1019</f>
        <v>4.1092129933657899</v>
      </c>
      <c r="H1019">
        <f>SUM(G1019:G1053)/(COUNT(G1019:G1053)-5)</f>
        <v>1.4754169387698879</v>
      </c>
    </row>
    <row r="1020" spans="1:12">
      <c r="A1020">
        <v>2</v>
      </c>
      <c r="B1020">
        <v>-12.135</v>
      </c>
      <c r="C1020">
        <v>13</v>
      </c>
      <c r="D1020">
        <v>3500</v>
      </c>
      <c r="E1020">
        <v>163</v>
      </c>
      <c r="F1020">
        <f>[1]!WallScanTrans(B1020,I1017,H1017,J1017,L1017)+K1017</f>
        <v>173.74414548962042</v>
      </c>
      <c r="G1020">
        <f t="shared" ref="G1020:G1045" si="9">(F1020-E1020)^2/E1020</f>
        <v>0.70820038222166171</v>
      </c>
    </row>
    <row r="1021" spans="1:12">
      <c r="A1021">
        <v>3</v>
      </c>
      <c r="B1021">
        <v>-12.185</v>
      </c>
      <c r="C1021">
        <v>13</v>
      </c>
      <c r="D1021">
        <v>3500</v>
      </c>
      <c r="E1021">
        <v>178</v>
      </c>
      <c r="F1021">
        <f>[1]!WallScanTrans(B1021,I1017,H1017,J1017,L1017)+K1017</f>
        <v>173.74414548962042</v>
      </c>
      <c r="G1021">
        <f t="shared" si="9"/>
        <v>0.10175448097482134</v>
      </c>
    </row>
    <row r="1022" spans="1:12">
      <c r="A1022">
        <v>4</v>
      </c>
      <c r="B1022">
        <v>-12.24</v>
      </c>
      <c r="C1022">
        <v>14</v>
      </c>
      <c r="D1022">
        <v>3500</v>
      </c>
      <c r="E1022">
        <v>183</v>
      </c>
      <c r="F1022">
        <f>[1]!WallScanTrans(B1022,I1017,H1017,J1017,L1017)+K1017</f>
        <v>173.74414548962042</v>
      </c>
      <c r="G1022">
        <f t="shared" si="9"/>
        <v>0.46814668151537692</v>
      </c>
    </row>
    <row r="1023" spans="1:12">
      <c r="A1023">
        <v>5</v>
      </c>
      <c r="B1023">
        <v>-12.3</v>
      </c>
      <c r="C1023">
        <v>13</v>
      </c>
      <c r="D1023">
        <v>3500</v>
      </c>
      <c r="E1023">
        <v>179</v>
      </c>
      <c r="F1023">
        <f>[1]!WallScanTrans(B1023,I1017,H1017,J1017,L1017)+K1017</f>
        <v>173.74414548962042</v>
      </c>
      <c r="G1023">
        <f t="shared" si="9"/>
        <v>0.15432405940937069</v>
      </c>
    </row>
    <row r="1024" spans="1:12">
      <c r="A1024">
        <v>6</v>
      </c>
      <c r="B1024">
        <v>-12.34</v>
      </c>
      <c r="C1024">
        <v>13</v>
      </c>
      <c r="D1024">
        <v>3500</v>
      </c>
      <c r="E1024">
        <v>186</v>
      </c>
      <c r="F1024">
        <f>[1]!WallScanTrans(B1024,I1017,H1017,J1017,L1017)+K1017</f>
        <v>173.5277602071576</v>
      </c>
      <c r="G1024">
        <f t="shared" si="9"/>
        <v>0.83632669596860998</v>
      </c>
    </row>
    <row r="1025" spans="1:7">
      <c r="A1025">
        <v>7</v>
      </c>
      <c r="B1025">
        <v>-12.404999999999999</v>
      </c>
      <c r="C1025">
        <v>13</v>
      </c>
      <c r="D1025">
        <v>3500</v>
      </c>
      <c r="E1025">
        <v>178</v>
      </c>
      <c r="F1025">
        <f>[1]!WallScanTrans(B1025,I1017,H1017,J1017,L1017)+K1017</f>
        <v>167.36475601347433</v>
      </c>
      <c r="G1025">
        <f t="shared" si="9"/>
        <v>0.63544053175803561</v>
      </c>
    </row>
    <row r="1026" spans="1:7">
      <c r="A1026">
        <v>8</v>
      </c>
      <c r="B1026">
        <v>-12.465</v>
      </c>
      <c r="C1026">
        <v>13</v>
      </c>
      <c r="D1026">
        <v>3500</v>
      </c>
      <c r="E1026">
        <v>163</v>
      </c>
      <c r="F1026">
        <f>[1]!WallScanTrans(B1026,I1017,H1017,J1017,L1017)+K1017</f>
        <v>154.13861991579475</v>
      </c>
      <c r="G1026">
        <f t="shared" si="9"/>
        <v>0.48174268096165318</v>
      </c>
    </row>
    <row r="1027" spans="1:7">
      <c r="A1027">
        <v>9</v>
      </c>
      <c r="B1027">
        <v>-12.515000000000001</v>
      </c>
      <c r="C1027">
        <v>13</v>
      </c>
      <c r="D1027">
        <v>3500</v>
      </c>
      <c r="E1027">
        <v>143</v>
      </c>
      <c r="F1027">
        <f>[1]!WallScanTrans(B1027,I1017,H1017,J1017,L1017)+K1017</f>
        <v>137.58955312464124</v>
      </c>
      <c r="G1027">
        <f t="shared" si="9"/>
        <v>0.2047058418956598</v>
      </c>
    </row>
    <row r="1028" spans="1:7">
      <c r="A1028">
        <v>10</v>
      </c>
      <c r="B1028">
        <v>-12.57</v>
      </c>
      <c r="C1028">
        <v>13</v>
      </c>
      <c r="D1028">
        <v>3500</v>
      </c>
      <c r="E1028">
        <v>98</v>
      </c>
      <c r="F1028">
        <f>[1]!WallScanTrans(B1028,I1017,H1017,J1017,L1017)+K1017</f>
        <v>113.58192860913135</v>
      </c>
      <c r="G1028">
        <f t="shared" si="9"/>
        <v>2.4775152977557768</v>
      </c>
    </row>
    <row r="1029" spans="1:7">
      <c r="A1029">
        <v>11</v>
      </c>
      <c r="B1029">
        <v>-12.63</v>
      </c>
      <c r="C1029">
        <v>13</v>
      </c>
      <c r="D1029">
        <v>3500</v>
      </c>
      <c r="E1029">
        <v>87</v>
      </c>
      <c r="F1029">
        <f>[1]!WallScanTrans(B1029,I1017,H1017,J1017,L1017)+K1017</f>
        <v>82.871830966209785</v>
      </c>
      <c r="G1029">
        <f t="shared" si="9"/>
        <v>0.19588252381085558</v>
      </c>
    </row>
    <row r="1030" spans="1:7">
      <c r="A1030">
        <v>12</v>
      </c>
      <c r="B1030">
        <v>-12.685</v>
      </c>
      <c r="C1030">
        <v>13</v>
      </c>
      <c r="D1030">
        <v>3500</v>
      </c>
      <c r="E1030">
        <v>58</v>
      </c>
      <c r="F1030">
        <f>[1]!WallScanTrans(B1030,I1017,H1017,J1017,L1017)+K1017</f>
        <v>59.894047456601243</v>
      </c>
      <c r="G1030">
        <f t="shared" si="9"/>
        <v>6.1851995997545449E-2</v>
      </c>
    </row>
    <row r="1031" spans="1:7">
      <c r="A1031">
        <v>13</v>
      </c>
      <c r="B1031">
        <v>-12.734999999999999</v>
      </c>
      <c r="C1031">
        <v>13</v>
      </c>
      <c r="D1031">
        <v>3500</v>
      </c>
      <c r="E1031">
        <v>49</v>
      </c>
      <c r="F1031">
        <f>[1]!WallScanTrans(B1031,I1017,H1017,J1017,L1017)+K1017</f>
        <v>44.281199761722135</v>
      </c>
      <c r="G1031">
        <f t="shared" si="9"/>
        <v>0.45443011609737216</v>
      </c>
    </row>
    <row r="1032" spans="1:7">
      <c r="A1032">
        <v>14</v>
      </c>
      <c r="B1032">
        <v>-12.79</v>
      </c>
      <c r="C1032">
        <v>13</v>
      </c>
      <c r="D1032">
        <v>3500</v>
      </c>
      <c r="E1032">
        <v>33</v>
      </c>
      <c r="F1032">
        <f>[1]!WallScanTrans(B1032,I1017,H1017,J1017,L1017)+K1017</f>
        <v>32.910718342596084</v>
      </c>
      <c r="G1032">
        <f t="shared" si="9"/>
        <v>2.4155194996333977E-4</v>
      </c>
    </row>
    <row r="1033" spans="1:7">
      <c r="A1033">
        <v>15</v>
      </c>
      <c r="B1033">
        <v>-12.86</v>
      </c>
      <c r="C1033">
        <v>13</v>
      </c>
      <c r="D1033">
        <v>3500</v>
      </c>
      <c r="E1033">
        <v>29</v>
      </c>
      <c r="F1033">
        <f>[1]!WallScanTrans(B1033,I1017,H1017,J1017,L1017)+K1017</f>
        <v>27.232607211043689</v>
      </c>
      <c r="G1033">
        <f t="shared" si="9"/>
        <v>0.10771300932602645</v>
      </c>
    </row>
    <row r="1034" spans="1:7">
      <c r="A1034">
        <v>16</v>
      </c>
      <c r="B1034">
        <v>-12.904999999999999</v>
      </c>
      <c r="C1034">
        <v>13</v>
      </c>
      <c r="D1034">
        <v>3500</v>
      </c>
      <c r="E1034">
        <v>26</v>
      </c>
      <c r="F1034">
        <f>[1]!WallScanTrans(B1034,I1017,H1017,J1017,L1017)+K1017</f>
        <v>27.203759708449841</v>
      </c>
      <c r="G1034">
        <f t="shared" si="9"/>
        <v>5.5732209064894067E-2</v>
      </c>
    </row>
    <row r="1035" spans="1:7">
      <c r="A1035">
        <v>17</v>
      </c>
      <c r="B1035">
        <v>-12.96</v>
      </c>
      <c r="C1035">
        <v>13</v>
      </c>
      <c r="D1035">
        <v>3500</v>
      </c>
      <c r="E1035">
        <v>20</v>
      </c>
      <c r="F1035">
        <f>[1]!WallScanTrans(B1035,I1017,H1017,J1017,L1017)+K1017</f>
        <v>27.203759708449841</v>
      </c>
      <c r="G1035">
        <f t="shared" si="9"/>
        <v>2.5947076968542668</v>
      </c>
    </row>
    <row r="1036" spans="1:7">
      <c r="A1036">
        <v>18</v>
      </c>
      <c r="B1036">
        <v>-13.02</v>
      </c>
      <c r="C1036">
        <v>13</v>
      </c>
      <c r="D1036">
        <v>3500</v>
      </c>
      <c r="E1036">
        <v>19</v>
      </c>
      <c r="F1036">
        <f>[1]!WallScanTrans(B1036,I1017,H1017,J1017,L1017)+K1017</f>
        <v>27.203759708449841</v>
      </c>
      <c r="G1036">
        <f t="shared" si="9"/>
        <v>3.5421933344202645</v>
      </c>
    </row>
    <row r="1037" spans="1:7">
      <c r="A1037">
        <v>19</v>
      </c>
      <c r="B1037">
        <v>-13.07</v>
      </c>
      <c r="C1037">
        <v>13</v>
      </c>
      <c r="D1037">
        <v>3500</v>
      </c>
      <c r="E1037">
        <v>25</v>
      </c>
      <c r="F1037">
        <f>[1]!WallScanTrans(B1037,I1017,H1017,J1017,L1017)+K1017</f>
        <v>27.203759708449841</v>
      </c>
      <c r="G1037">
        <f t="shared" si="9"/>
        <v>0.1942622741034771</v>
      </c>
    </row>
    <row r="1038" spans="1:7">
      <c r="A1038">
        <v>20</v>
      </c>
      <c r="B1038">
        <v>-13.12</v>
      </c>
      <c r="C1038">
        <v>13</v>
      </c>
      <c r="D1038">
        <v>3500</v>
      </c>
      <c r="E1038">
        <v>29</v>
      </c>
      <c r="F1038">
        <f>[1]!WallScanTrans(B1038,I1017,H1017,J1017,L1017)+K1017</f>
        <v>27.203759708449841</v>
      </c>
      <c r="G1038">
        <f t="shared" si="9"/>
        <v>0.11125790293062762</v>
      </c>
    </row>
    <row r="1039" spans="1:7">
      <c r="A1039">
        <v>21</v>
      </c>
      <c r="B1039">
        <v>-13.185</v>
      </c>
      <c r="C1039">
        <v>14</v>
      </c>
      <c r="D1039">
        <v>3500</v>
      </c>
      <c r="E1039">
        <v>37</v>
      </c>
      <c r="F1039">
        <f>[1]!WallScanTrans(B1039,I1017,H1017,J1017,L1017)+K1017</f>
        <v>27.203759708449841</v>
      </c>
      <c r="G1039">
        <f t="shared" si="9"/>
        <v>2.5936844283727232</v>
      </c>
    </row>
    <row r="1040" spans="1:7">
      <c r="A1040">
        <v>22</v>
      </c>
      <c r="B1040">
        <v>-13.23</v>
      </c>
      <c r="C1040">
        <v>14</v>
      </c>
      <c r="D1040">
        <v>3500</v>
      </c>
      <c r="E1040">
        <v>31</v>
      </c>
      <c r="F1040">
        <f>[1]!WallScanTrans(B1040,I1017,H1017,J1017,L1017)+K1017</f>
        <v>27.203759708449841</v>
      </c>
      <c r="G1040">
        <f t="shared" si="9"/>
        <v>0.46488517261899476</v>
      </c>
    </row>
    <row r="1041" spans="1:7">
      <c r="A1041">
        <v>23</v>
      </c>
      <c r="B1041">
        <v>-13.285</v>
      </c>
      <c r="C1041">
        <v>13</v>
      </c>
      <c r="D1041">
        <v>3500</v>
      </c>
      <c r="E1041">
        <v>22</v>
      </c>
      <c r="F1041">
        <f>[1]!WallScanTrans(B1041,I1017,H1017,J1017,L1017)+K1017</f>
        <v>27.203759708449841</v>
      </c>
      <c r="G1041">
        <f t="shared" si="9"/>
        <v>1.2308688683311806</v>
      </c>
    </row>
    <row r="1042" spans="1:7">
      <c r="A1042">
        <v>24</v>
      </c>
      <c r="B1042">
        <v>-13.35</v>
      </c>
      <c r="C1042">
        <v>13</v>
      </c>
      <c r="D1042">
        <v>3500</v>
      </c>
      <c r="E1042">
        <v>48</v>
      </c>
      <c r="F1042">
        <f>[1]!WallScanTrans(B1042,I1017,H1017,J1017,L1017)+K1017</f>
        <v>27.203759708449841</v>
      </c>
      <c r="G1042">
        <f t="shared" si="9"/>
        <v>9.0100752138311311</v>
      </c>
    </row>
    <row r="1043" spans="1:7">
      <c r="A1043">
        <v>25</v>
      </c>
      <c r="B1043">
        <v>-13.4</v>
      </c>
      <c r="C1043">
        <v>13</v>
      </c>
      <c r="D1043">
        <v>3500</v>
      </c>
      <c r="E1043">
        <v>25</v>
      </c>
      <c r="F1043">
        <f>[1]!WallScanTrans(B1043,I1017,H1017,J1017,L1017)+K1017</f>
        <v>27.203759708449841</v>
      </c>
      <c r="G1043">
        <f t="shared" si="9"/>
        <v>0.1942622741034771</v>
      </c>
    </row>
    <row r="1044" spans="1:7">
      <c r="A1044">
        <v>26</v>
      </c>
      <c r="B1044">
        <v>-13.46</v>
      </c>
      <c r="C1044">
        <v>13</v>
      </c>
      <c r="D1044">
        <v>3500</v>
      </c>
      <c r="E1044">
        <v>29</v>
      </c>
      <c r="F1044">
        <f>[1]!WallScanTrans(B1044,I1017,H1017,J1017,L1017)+K1017</f>
        <v>27.203759708449841</v>
      </c>
      <c r="G1044">
        <f t="shared" si="9"/>
        <v>0.11125790293062762</v>
      </c>
    </row>
    <row r="1045" spans="1:7">
      <c r="A1045">
        <v>27</v>
      </c>
      <c r="B1045">
        <v>-13.515000000000001</v>
      </c>
      <c r="C1045">
        <v>13</v>
      </c>
      <c r="D1045">
        <v>3500</v>
      </c>
      <c r="E1045">
        <v>34</v>
      </c>
      <c r="F1045">
        <f>[1]!WallScanTrans(B1045,I1017,H1017,J1017,L1017)+K1017</f>
        <v>27.203759708449841</v>
      </c>
      <c r="G1045">
        <f t="shared" si="9"/>
        <v>1.3584965323673468</v>
      </c>
    </row>
    <row r="1046" spans="1:7">
      <c r="A1046" t="s">
        <v>0</v>
      </c>
    </row>
    <row r="1047" spans="1:7">
      <c r="A1047" t="s">
        <v>0</v>
      </c>
    </row>
    <row r="1048" spans="1:7">
      <c r="A1048" t="s">
        <v>0</v>
      </c>
    </row>
    <row r="1049" spans="1:7">
      <c r="A1049" t="s">
        <v>0</v>
      </c>
    </row>
    <row r="1050" spans="1:7">
      <c r="A1050" t="s">
        <v>109</v>
      </c>
    </row>
    <row r="1051" spans="1:7">
      <c r="A1051" t="s">
        <v>2</v>
      </c>
    </row>
    <row r="1052" spans="1:7">
      <c r="A1052" t="s">
        <v>3</v>
      </c>
    </row>
    <row r="1053" spans="1:7">
      <c r="A1053" t="s">
        <v>4</v>
      </c>
    </row>
    <row r="1054" spans="1:7">
      <c r="A1054" t="s">
        <v>5</v>
      </c>
    </row>
    <row r="1055" spans="1:7">
      <c r="A1055" t="s">
        <v>6</v>
      </c>
    </row>
    <row r="1056" spans="1:7">
      <c r="A1056" t="s">
        <v>7</v>
      </c>
    </row>
    <row r="1057" spans="1:12">
      <c r="A1057" t="s">
        <v>110</v>
      </c>
    </row>
    <row r="1058" spans="1:12">
      <c r="A1058" t="s">
        <v>9</v>
      </c>
    </row>
    <row r="1059" spans="1:12">
      <c r="A1059" t="s">
        <v>10</v>
      </c>
    </row>
    <row r="1060" spans="1:12">
      <c r="A1060" t="s">
        <v>11</v>
      </c>
      <c r="H1060" t="s">
        <v>62</v>
      </c>
      <c r="I1060" t="s">
        <v>63</v>
      </c>
      <c r="J1060" t="s">
        <v>64</v>
      </c>
      <c r="K1060" t="s">
        <v>65</v>
      </c>
      <c r="L1060" t="s">
        <v>23</v>
      </c>
    </row>
    <row r="1061" spans="1:12">
      <c r="A1061" t="s">
        <v>0</v>
      </c>
      <c r="H1061">
        <v>-12.742484504167422</v>
      </c>
      <c r="I1061">
        <v>136.68378928308948</v>
      </c>
      <c r="J1061">
        <v>0.17812172053117223</v>
      </c>
      <c r="K1061">
        <v>27.646269492918126</v>
      </c>
      <c r="L1061">
        <v>90.2</v>
      </c>
    </row>
    <row r="1062" spans="1:12">
      <c r="A1062" t="s">
        <v>44</v>
      </c>
      <c r="B1062" t="s">
        <v>37</v>
      </c>
      <c r="C1062" t="s">
        <v>26</v>
      </c>
      <c r="D1062" t="s">
        <v>43</v>
      </c>
      <c r="E1062" t="s">
        <v>42</v>
      </c>
      <c r="F1062" t="s">
        <v>66</v>
      </c>
      <c r="G1062" t="s">
        <v>67</v>
      </c>
      <c r="H1062" t="s">
        <v>68</v>
      </c>
    </row>
    <row r="1063" spans="1:12">
      <c r="A1063">
        <v>1</v>
      </c>
      <c r="B1063">
        <v>-12.055</v>
      </c>
      <c r="C1063">
        <v>13</v>
      </c>
      <c r="D1063">
        <v>3500</v>
      </c>
      <c r="E1063">
        <v>159</v>
      </c>
      <c r="F1063">
        <f>[1]!WallScanTrans(B1063,I1061,H1061,J1061,L1061)+K1061</f>
        <v>164.3300587760076</v>
      </c>
      <c r="G1063">
        <f>(F1063-E1063)^2/E1063</f>
        <v>0.17867626764588476</v>
      </c>
      <c r="H1063">
        <f>SUM(G1063:G1097)/(COUNT(G1063:G1097)-5)</f>
        <v>1.6187648721395456</v>
      </c>
    </row>
    <row r="1064" spans="1:12">
      <c r="A1064">
        <v>2</v>
      </c>
      <c r="B1064">
        <v>-12.12</v>
      </c>
      <c r="C1064">
        <v>14</v>
      </c>
      <c r="D1064">
        <v>3500</v>
      </c>
      <c r="E1064">
        <v>135</v>
      </c>
      <c r="F1064">
        <f>[1]!WallScanTrans(B1064,I1061,H1061,J1061,L1061)+K1061</f>
        <v>164.3300587760076</v>
      </c>
      <c r="G1064">
        <f t="shared" ref="G1064:G1089" si="10">(F1064-E1064)^2/E1064</f>
        <v>6.3722396133634129</v>
      </c>
    </row>
    <row r="1065" spans="1:12">
      <c r="A1065">
        <v>3</v>
      </c>
      <c r="B1065">
        <v>-12.175000000000001</v>
      </c>
      <c r="C1065">
        <v>13</v>
      </c>
      <c r="D1065">
        <v>3500</v>
      </c>
      <c r="E1065">
        <v>165</v>
      </c>
      <c r="F1065">
        <f>[1]!WallScanTrans(B1065,I1061,H1061,J1061,L1061)+K1061</f>
        <v>164.3300587760076</v>
      </c>
      <c r="G1065">
        <f t="shared" si="10"/>
        <v>2.7201287491177548E-3</v>
      </c>
    </row>
    <row r="1066" spans="1:12">
      <c r="A1066">
        <v>4</v>
      </c>
      <c r="B1066">
        <v>-12.234999999999999</v>
      </c>
      <c r="C1066">
        <v>13</v>
      </c>
      <c r="D1066">
        <v>3500</v>
      </c>
      <c r="E1066">
        <v>157</v>
      </c>
      <c r="F1066">
        <f>[1]!WallScanTrans(B1066,I1061,H1061,J1061,L1061)+K1061</f>
        <v>164.3300587760076</v>
      </c>
      <c r="G1066">
        <f t="shared" si="10"/>
        <v>0.34222778127214071</v>
      </c>
    </row>
    <row r="1067" spans="1:12">
      <c r="A1067">
        <v>5</v>
      </c>
      <c r="B1067">
        <v>-12.29</v>
      </c>
      <c r="C1067">
        <v>13</v>
      </c>
      <c r="D1067">
        <v>3500</v>
      </c>
      <c r="E1067">
        <v>172</v>
      </c>
      <c r="F1067">
        <f>[1]!WallScanTrans(B1067,I1061,H1061,J1061,L1061)+K1061</f>
        <v>164.3300587760076</v>
      </c>
      <c r="G1067">
        <f t="shared" si="10"/>
        <v>0.34202324639243004</v>
      </c>
    </row>
    <row r="1068" spans="1:12">
      <c r="A1068">
        <v>6</v>
      </c>
      <c r="B1068">
        <v>-12.35</v>
      </c>
      <c r="C1068">
        <v>13</v>
      </c>
      <c r="D1068">
        <v>3500</v>
      </c>
      <c r="E1068">
        <v>156</v>
      </c>
      <c r="F1068">
        <f>[1]!WallScanTrans(B1068,I1061,H1061,J1061,L1061)+K1061</f>
        <v>164.3300587760076</v>
      </c>
      <c r="G1068">
        <f t="shared" si="10"/>
        <v>0.4448069180239827</v>
      </c>
    </row>
    <row r="1069" spans="1:12">
      <c r="A1069">
        <v>7</v>
      </c>
      <c r="B1069">
        <v>-12.4</v>
      </c>
      <c r="C1069">
        <v>13</v>
      </c>
      <c r="D1069">
        <v>3500</v>
      </c>
      <c r="E1069">
        <v>198</v>
      </c>
      <c r="F1069">
        <f>[1]!WallScanTrans(B1069,I1061,H1061,J1061,L1061)+K1061</f>
        <v>164.3300587760076</v>
      </c>
      <c r="G1069">
        <f t="shared" si="10"/>
        <v>5.7255805152883967</v>
      </c>
    </row>
    <row r="1070" spans="1:12">
      <c r="A1070">
        <v>8</v>
      </c>
      <c r="B1070">
        <v>-12.46</v>
      </c>
      <c r="C1070">
        <v>13</v>
      </c>
      <c r="D1070">
        <v>3500</v>
      </c>
      <c r="E1070">
        <v>174</v>
      </c>
      <c r="F1070">
        <f>[1]!WallScanTrans(B1070,I1061,H1061,J1061,L1061)+K1061</f>
        <v>164.3300587760076</v>
      </c>
      <c r="G1070">
        <f t="shared" si="10"/>
        <v>0.53740093836475611</v>
      </c>
    </row>
    <row r="1071" spans="1:12">
      <c r="A1071">
        <v>9</v>
      </c>
      <c r="B1071">
        <v>-12.515000000000001</v>
      </c>
      <c r="C1071">
        <v>14</v>
      </c>
      <c r="D1071">
        <v>3500</v>
      </c>
      <c r="E1071">
        <v>173</v>
      </c>
      <c r="F1071">
        <f>[1]!WallScanTrans(B1071,I1061,H1061,J1061,L1061)+K1061</f>
        <v>163.70861194316561</v>
      </c>
      <c r="G1071">
        <f t="shared" si="10"/>
        <v>0.49901671689413174</v>
      </c>
    </row>
    <row r="1072" spans="1:12">
      <c r="A1072">
        <v>10</v>
      </c>
      <c r="B1072">
        <v>-12.57</v>
      </c>
      <c r="C1072">
        <v>13</v>
      </c>
      <c r="D1072">
        <v>3500</v>
      </c>
      <c r="E1072">
        <v>156</v>
      </c>
      <c r="F1072">
        <f>[1]!WallScanTrans(B1072,I1061,H1061,J1061,L1061)+K1061</f>
        <v>157.58848263253739</v>
      </c>
      <c r="G1072">
        <f t="shared" si="10"/>
        <v>1.6174853037646948E-2</v>
      </c>
    </row>
    <row r="1073" spans="1:7">
      <c r="A1073">
        <v>11</v>
      </c>
      <c r="B1073">
        <v>-12.625</v>
      </c>
      <c r="C1073">
        <v>13</v>
      </c>
      <c r="D1073">
        <v>3500</v>
      </c>
      <c r="E1073">
        <v>157</v>
      </c>
      <c r="F1073">
        <f>[1]!WallScanTrans(B1073,I1061,H1061,J1061,L1061)+K1061</f>
        <v>144.92964504911478</v>
      </c>
      <c r="G1073">
        <f t="shared" si="10"/>
        <v>0.92798387669018667</v>
      </c>
    </row>
    <row r="1074" spans="1:7">
      <c r="A1074">
        <v>12</v>
      </c>
      <c r="B1074">
        <v>-12.68</v>
      </c>
      <c r="C1074">
        <v>13</v>
      </c>
      <c r="D1074">
        <v>3500</v>
      </c>
      <c r="E1074">
        <v>127</v>
      </c>
      <c r="F1074">
        <f>[1]!WallScanTrans(B1074,I1061,H1061,J1061,L1061)+K1061</f>
        <v>125.73209919289779</v>
      </c>
      <c r="G1074">
        <f t="shared" si="10"/>
        <v>1.2658050839767173E-2</v>
      </c>
    </row>
    <row r="1075" spans="1:7">
      <c r="A1075">
        <v>13</v>
      </c>
      <c r="B1075">
        <v>-12.734999999999999</v>
      </c>
      <c r="C1075">
        <v>13</v>
      </c>
      <c r="D1075">
        <v>3500</v>
      </c>
      <c r="E1075">
        <v>90</v>
      </c>
      <c r="F1075">
        <f>[1]!WallScanTrans(B1075,I1061,H1061,J1061,L1061)+K1061</f>
        <v>99.995845063886392</v>
      </c>
      <c r="G1075">
        <f t="shared" si="10"/>
        <v>1.1101879837913551</v>
      </c>
    </row>
    <row r="1076" spans="1:7">
      <c r="A1076">
        <v>14</v>
      </c>
      <c r="B1076">
        <v>-12.79</v>
      </c>
      <c r="C1076">
        <v>13</v>
      </c>
      <c r="D1076">
        <v>3500</v>
      </c>
      <c r="E1076">
        <v>73</v>
      </c>
      <c r="F1076">
        <f>[1]!WallScanTrans(B1076,I1061,H1061,J1061,L1061)+K1061</f>
        <v>72.601076966145413</v>
      </c>
      <c r="G1076">
        <f t="shared" si="10"/>
        <v>2.1799943416403785E-3</v>
      </c>
    </row>
    <row r="1077" spans="1:7">
      <c r="A1077">
        <v>15</v>
      </c>
      <c r="B1077">
        <v>-12.845000000000001</v>
      </c>
      <c r="C1077">
        <v>13</v>
      </c>
      <c r="D1077">
        <v>3500</v>
      </c>
      <c r="E1077">
        <v>59</v>
      </c>
      <c r="F1077">
        <f>[1]!WallScanTrans(B1077,I1061,H1061,J1061,L1061)+K1061</f>
        <v>51.623931498390078</v>
      </c>
      <c r="G1077">
        <f t="shared" si="10"/>
        <v>0.92214214475325484</v>
      </c>
    </row>
    <row r="1078" spans="1:7">
      <c r="A1078">
        <v>16</v>
      </c>
      <c r="B1078">
        <v>-12.904999999999999</v>
      </c>
      <c r="C1078">
        <v>14</v>
      </c>
      <c r="D1078">
        <v>3500</v>
      </c>
      <c r="E1078">
        <v>33</v>
      </c>
      <c r="F1078">
        <f>[1]!WallScanTrans(B1078,I1061,H1061,J1061,L1061)+K1061</f>
        <v>36.197142571960725</v>
      </c>
      <c r="G1078">
        <f t="shared" si="10"/>
        <v>0.3097491098619285</v>
      </c>
    </row>
    <row r="1079" spans="1:7">
      <c r="A1079">
        <v>17</v>
      </c>
      <c r="B1079">
        <v>-12.96</v>
      </c>
      <c r="C1079">
        <v>13</v>
      </c>
      <c r="D1079">
        <v>3500</v>
      </c>
      <c r="E1079">
        <v>32</v>
      </c>
      <c r="F1079">
        <f>[1]!WallScanTrans(B1079,I1061,H1061,J1061,L1061)+K1061</f>
        <v>28.891841674594211</v>
      </c>
      <c r="G1079">
        <f t="shared" si="10"/>
        <v>0.30189525549341617</v>
      </c>
    </row>
    <row r="1080" spans="1:7">
      <c r="A1080">
        <v>18</v>
      </c>
      <c r="B1080">
        <v>-13.01</v>
      </c>
      <c r="C1080">
        <v>14</v>
      </c>
      <c r="D1080">
        <v>3500</v>
      </c>
      <c r="E1080">
        <v>21</v>
      </c>
      <c r="F1080">
        <f>[1]!WallScanTrans(B1080,I1061,H1061,J1061,L1061)+K1061</f>
        <v>27.646269492918126</v>
      </c>
      <c r="G1080">
        <f t="shared" si="10"/>
        <v>2.1034713415473414</v>
      </c>
    </row>
    <row r="1081" spans="1:7">
      <c r="A1081">
        <v>19</v>
      </c>
      <c r="B1081">
        <v>-13.065</v>
      </c>
      <c r="C1081">
        <v>13</v>
      </c>
      <c r="D1081">
        <v>3500</v>
      </c>
      <c r="E1081">
        <v>28</v>
      </c>
      <c r="F1081">
        <f>[1]!WallScanTrans(B1081,I1061,H1061,J1061,L1061)+K1061</f>
        <v>27.646269492918126</v>
      </c>
      <c r="G1081">
        <f t="shared" si="10"/>
        <v>4.4687597014428449E-3</v>
      </c>
    </row>
    <row r="1082" spans="1:7">
      <c r="A1082">
        <v>20</v>
      </c>
      <c r="B1082">
        <v>-13.115</v>
      </c>
      <c r="C1082">
        <v>13</v>
      </c>
      <c r="D1082">
        <v>3500</v>
      </c>
      <c r="E1082">
        <v>27</v>
      </c>
      <c r="F1082">
        <f>[1]!WallScanTrans(B1082,I1061,H1061,J1061,L1061)+K1061</f>
        <v>27.646269492918126</v>
      </c>
      <c r="G1082">
        <f t="shared" si="10"/>
        <v>1.5469046573209326E-2</v>
      </c>
    </row>
    <row r="1083" spans="1:7">
      <c r="A1083">
        <v>21</v>
      </c>
      <c r="B1083">
        <v>-13.175000000000001</v>
      </c>
      <c r="C1083">
        <v>13</v>
      </c>
      <c r="D1083">
        <v>3500</v>
      </c>
      <c r="E1083">
        <v>23</v>
      </c>
      <c r="F1083">
        <f>[1]!WallScanTrans(B1083,I1061,H1061,J1061,L1061)+K1061</f>
        <v>27.646269492918126</v>
      </c>
      <c r="G1083">
        <f t="shared" si="10"/>
        <v>0.93860087829659389</v>
      </c>
    </row>
    <row r="1084" spans="1:7">
      <c r="A1084">
        <v>22</v>
      </c>
      <c r="B1084">
        <v>-13.23</v>
      </c>
      <c r="C1084">
        <v>13</v>
      </c>
      <c r="D1084">
        <v>3500</v>
      </c>
      <c r="E1084">
        <v>20</v>
      </c>
      <c r="F1084">
        <f>[1]!WallScanTrans(B1084,I1061,H1061,J1061,L1061)+K1061</f>
        <v>27.646269492918126</v>
      </c>
      <c r="G1084">
        <f t="shared" si="10"/>
        <v>2.9232718579165207</v>
      </c>
    </row>
    <row r="1085" spans="1:7">
      <c r="A1085">
        <v>23</v>
      </c>
      <c r="B1085">
        <v>-13.285</v>
      </c>
      <c r="C1085">
        <v>13</v>
      </c>
      <c r="D1085">
        <v>3500</v>
      </c>
      <c r="E1085">
        <v>40</v>
      </c>
      <c r="F1085">
        <f>[1]!WallScanTrans(B1085,I1061,H1061,J1061,L1061)+K1061</f>
        <v>27.646269492918126</v>
      </c>
      <c r="G1085">
        <f t="shared" si="10"/>
        <v>3.8153664360401343</v>
      </c>
    </row>
    <row r="1086" spans="1:7">
      <c r="A1086">
        <v>24</v>
      </c>
      <c r="B1086">
        <v>-13.335000000000001</v>
      </c>
      <c r="C1086">
        <v>13</v>
      </c>
      <c r="D1086">
        <v>3500</v>
      </c>
      <c r="E1086">
        <v>29</v>
      </c>
      <c r="F1086">
        <f>[1]!WallScanTrans(B1086,I1061,H1061,J1061,L1061)+K1061</f>
        <v>27.646269492918126</v>
      </c>
      <c r="G1086">
        <f t="shared" si="10"/>
        <v>6.319263054497061E-2</v>
      </c>
    </row>
    <row r="1087" spans="1:7">
      <c r="A1087">
        <v>25</v>
      </c>
      <c r="B1087">
        <v>-13.395</v>
      </c>
      <c r="C1087">
        <v>14</v>
      </c>
      <c r="D1087">
        <v>3500</v>
      </c>
      <c r="E1087">
        <v>31</v>
      </c>
      <c r="F1087">
        <f>[1]!WallScanTrans(B1087,I1061,H1061,J1061,L1061)+K1061</f>
        <v>27.646269492918126</v>
      </c>
      <c r="G1087">
        <f t="shared" si="10"/>
        <v>0.36282284884295624</v>
      </c>
    </row>
    <row r="1088" spans="1:7">
      <c r="A1088">
        <v>26</v>
      </c>
      <c r="B1088">
        <v>-13.445</v>
      </c>
      <c r="C1088">
        <v>13</v>
      </c>
      <c r="D1088">
        <v>3500</v>
      </c>
      <c r="E1088">
        <v>46</v>
      </c>
      <c r="F1088">
        <f>[1]!WallScanTrans(B1088,I1061,H1061,J1061,L1061)+K1061</f>
        <v>27.646269492918126</v>
      </c>
      <c r="G1088">
        <f t="shared" si="10"/>
        <v>7.3230309462301708</v>
      </c>
    </row>
    <row r="1089" spans="1:12">
      <c r="A1089">
        <v>27</v>
      </c>
      <c r="B1089">
        <v>-13.5</v>
      </c>
      <c r="C1089">
        <v>13</v>
      </c>
      <c r="D1089">
        <v>3500</v>
      </c>
      <c r="E1089">
        <v>27</v>
      </c>
      <c r="F1089">
        <f>[1]!WallScanTrans(B1089,I1061,H1061,J1061,L1061)+K1061</f>
        <v>27.646269492918126</v>
      </c>
      <c r="G1089">
        <f t="shared" si="10"/>
        <v>1.5469046573209326E-2</v>
      </c>
    </row>
    <row r="1090" spans="1:12">
      <c r="A1090" t="s">
        <v>0</v>
      </c>
    </row>
    <row r="1091" spans="1:12">
      <c r="A1091" t="s">
        <v>0</v>
      </c>
    </row>
    <row r="1092" spans="1:12">
      <c r="A1092" t="s">
        <v>0</v>
      </c>
    </row>
    <row r="1093" spans="1:12">
      <c r="A1093" t="s">
        <v>0</v>
      </c>
    </row>
    <row r="1094" spans="1:12">
      <c r="A1094" t="s">
        <v>111</v>
      </c>
    </row>
    <row r="1095" spans="1:12">
      <c r="A1095" t="s">
        <v>2</v>
      </c>
    </row>
    <row r="1096" spans="1:12">
      <c r="A1096" t="s">
        <v>3</v>
      </c>
    </row>
    <row r="1097" spans="1:12">
      <c r="A1097" t="s">
        <v>4</v>
      </c>
    </row>
    <row r="1098" spans="1:12">
      <c r="A1098" t="s">
        <v>5</v>
      </c>
    </row>
    <row r="1099" spans="1:12">
      <c r="A1099" t="s">
        <v>6</v>
      </c>
    </row>
    <row r="1100" spans="1:12">
      <c r="A1100" t="s">
        <v>7</v>
      </c>
    </row>
    <row r="1101" spans="1:12">
      <c r="A1101" t="s">
        <v>112</v>
      </c>
    </row>
    <row r="1102" spans="1:12">
      <c r="A1102" t="s">
        <v>9</v>
      </c>
    </row>
    <row r="1103" spans="1:12">
      <c r="A1103" t="s">
        <v>10</v>
      </c>
    </row>
    <row r="1104" spans="1:12">
      <c r="A1104" t="s">
        <v>11</v>
      </c>
      <c r="H1104" t="s">
        <v>62</v>
      </c>
      <c r="I1104" t="s">
        <v>63</v>
      </c>
      <c r="J1104" t="s">
        <v>64</v>
      </c>
      <c r="K1104" t="s">
        <v>65</v>
      </c>
      <c r="L1104" t="s">
        <v>23</v>
      </c>
    </row>
    <row r="1105" spans="1:20">
      <c r="A1105" t="s">
        <v>0</v>
      </c>
      <c r="H1105">
        <v>-12.861909112569638</v>
      </c>
      <c r="I1105">
        <v>135.80858484044762</v>
      </c>
      <c r="J1105">
        <v>0.22135408867726067</v>
      </c>
      <c r="K1105">
        <v>28.14209358801012</v>
      </c>
      <c r="L1105">
        <v>90.2</v>
      </c>
    </row>
    <row r="1106" spans="1:20">
      <c r="A1106" t="s">
        <v>44</v>
      </c>
      <c r="B1106" t="s">
        <v>37</v>
      </c>
      <c r="C1106" t="s">
        <v>26</v>
      </c>
      <c r="D1106" t="s">
        <v>43</v>
      </c>
      <c r="E1106" t="s">
        <v>42</v>
      </c>
      <c r="F1106" t="s">
        <v>66</v>
      </c>
      <c r="G1106" t="s">
        <v>67</v>
      </c>
      <c r="H1106" t="s">
        <v>68</v>
      </c>
      <c r="S1106" t="s">
        <v>163</v>
      </c>
      <c r="T1106">
        <v>23</v>
      </c>
    </row>
    <row r="1107" spans="1:20">
      <c r="A1107">
        <v>1</v>
      </c>
      <c r="B1107">
        <v>-12.2</v>
      </c>
      <c r="C1107">
        <v>13</v>
      </c>
      <c r="D1107">
        <v>3500</v>
      </c>
      <c r="E1107">
        <v>136</v>
      </c>
      <c r="F1107">
        <f>[1]!WallScanTrans(B1107,I1105,H1105,J1105,L1105)+K1105</f>
        <v>163.95067842845773</v>
      </c>
      <c r="G1107">
        <f>(F1107-E1107)^2/E1107</f>
        <v>5.7444148868459743</v>
      </c>
      <c r="H1107">
        <f>SUM(G1107:G1141)/(COUNT(G1107:G1141)-5)</f>
        <v>1.265050070987263</v>
      </c>
      <c r="S1107" t="s">
        <v>164</v>
      </c>
      <c r="T1107" t="s">
        <v>165</v>
      </c>
    </row>
    <row r="1108" spans="1:20">
      <c r="A1108">
        <v>2</v>
      </c>
      <c r="B1108">
        <v>-12.27</v>
      </c>
      <c r="C1108">
        <v>12</v>
      </c>
      <c r="D1108">
        <v>3500</v>
      </c>
      <c r="E1108">
        <v>165</v>
      </c>
      <c r="F1108">
        <f>[1]!WallScanTrans(B1108,I1105,H1105,J1105,L1105)+K1105</f>
        <v>163.95067842845773</v>
      </c>
      <c r="G1108">
        <f t="shared" ref="G1108:G1133" si="11">(F1108-E1108)^2/E1108</f>
        <v>6.6731864272965378E-3</v>
      </c>
      <c r="S1108">
        <v>-12.3</v>
      </c>
      <c r="T1108">
        <f>S1108-22*0.055</f>
        <v>-13.510000000000002</v>
      </c>
    </row>
    <row r="1109" spans="1:20">
      <c r="A1109">
        <v>3</v>
      </c>
      <c r="B1109">
        <v>-12.324999999999999</v>
      </c>
      <c r="C1109">
        <v>13</v>
      </c>
      <c r="D1109">
        <v>3500</v>
      </c>
      <c r="E1109">
        <v>154</v>
      </c>
      <c r="F1109">
        <f>[1]!WallScanTrans(B1109,I1105,H1105,J1105,L1105)+K1105</f>
        <v>163.95067842845773</v>
      </c>
      <c r="G1109">
        <f t="shared" si="11"/>
        <v>0.64296104666606557</v>
      </c>
    </row>
    <row r="1110" spans="1:20">
      <c r="A1110">
        <v>4</v>
      </c>
      <c r="B1110">
        <v>-12.385</v>
      </c>
      <c r="C1110">
        <v>13</v>
      </c>
      <c r="D1110">
        <v>3500</v>
      </c>
      <c r="E1110">
        <v>187</v>
      </c>
      <c r="F1110">
        <f>[1]!WallScanTrans(B1110,I1105,H1105,J1105,L1105)+K1105</f>
        <v>163.95067842845773</v>
      </c>
      <c r="G1110">
        <f t="shared" si="11"/>
        <v>2.8410225930928537</v>
      </c>
    </row>
    <row r="1111" spans="1:20">
      <c r="A1111">
        <v>5</v>
      </c>
      <c r="B1111">
        <v>-12.44</v>
      </c>
      <c r="C1111">
        <v>13</v>
      </c>
      <c r="D1111">
        <v>3500</v>
      </c>
      <c r="E1111">
        <v>175</v>
      </c>
      <c r="F1111">
        <f>[1]!WallScanTrans(B1111,I1105,H1105,J1105,L1105)+K1105</f>
        <v>163.95067842845773</v>
      </c>
      <c r="G1111">
        <f t="shared" si="11"/>
        <v>0.69764289823628134</v>
      </c>
    </row>
    <row r="1112" spans="1:20">
      <c r="A1112">
        <v>6</v>
      </c>
      <c r="B1112">
        <v>-12.494999999999999</v>
      </c>
      <c r="C1112">
        <v>13</v>
      </c>
      <c r="D1112">
        <v>3500</v>
      </c>
      <c r="E1112">
        <v>162</v>
      </c>
      <c r="F1112">
        <f>[1]!WallScanTrans(B1112,I1105,H1105,J1105,L1105)+K1105</f>
        <v>163.95067842845773</v>
      </c>
      <c r="G1112">
        <f t="shared" si="11"/>
        <v>2.3488557600310735E-2</v>
      </c>
    </row>
    <row r="1113" spans="1:20">
      <c r="A1113">
        <v>7</v>
      </c>
      <c r="B1113">
        <v>-12.545</v>
      </c>
      <c r="C1113">
        <v>13</v>
      </c>
      <c r="D1113">
        <v>3500</v>
      </c>
      <c r="E1113">
        <v>169</v>
      </c>
      <c r="F1113">
        <f>[1]!WallScanTrans(B1113,I1105,H1105,J1105,L1105)+K1105</f>
        <v>163.95067842845773</v>
      </c>
      <c r="G1113">
        <f t="shared" si="11"/>
        <v>0.15086182445468668</v>
      </c>
    </row>
    <row r="1114" spans="1:20">
      <c r="A1114">
        <v>8</v>
      </c>
      <c r="B1114">
        <v>-12.605</v>
      </c>
      <c r="C1114">
        <v>13</v>
      </c>
      <c r="D1114">
        <v>3500</v>
      </c>
      <c r="E1114">
        <v>170</v>
      </c>
      <c r="F1114">
        <f>[1]!WallScanTrans(B1114,I1105,H1105,J1105,L1105)+K1105</f>
        <v>161.80202622415464</v>
      </c>
      <c r="G1114">
        <f t="shared" si="11"/>
        <v>0.39533396487910677</v>
      </c>
    </row>
    <row r="1115" spans="1:20">
      <c r="A1115">
        <v>9</v>
      </c>
      <c r="B1115">
        <v>-12.654999999999999</v>
      </c>
      <c r="C1115">
        <v>13</v>
      </c>
      <c r="D1115">
        <v>3500</v>
      </c>
      <c r="E1115">
        <v>159</v>
      </c>
      <c r="F1115">
        <f>[1]!WallScanTrans(B1115,I1105,H1105,J1105,L1105)+K1105</f>
        <v>156.19832015167771</v>
      </c>
      <c r="G1115">
        <f t="shared" si="11"/>
        <v>4.936735831758008E-2</v>
      </c>
    </row>
    <row r="1116" spans="1:20">
      <c r="A1116">
        <v>10</v>
      </c>
      <c r="B1116">
        <v>-12.71</v>
      </c>
      <c r="C1116">
        <v>13</v>
      </c>
      <c r="D1116">
        <v>3500</v>
      </c>
      <c r="E1116">
        <v>146</v>
      </c>
      <c r="F1116">
        <f>[1]!WallScanTrans(B1116,I1105,H1105,J1105,L1105)+K1105</f>
        <v>146.0185786577423</v>
      </c>
      <c r="G1116">
        <f t="shared" si="11"/>
        <v>2.3641542705847467E-6</v>
      </c>
    </row>
    <row r="1117" spans="1:20">
      <c r="A1117">
        <v>11</v>
      </c>
      <c r="B1117">
        <v>-12.78</v>
      </c>
      <c r="C1117">
        <v>13</v>
      </c>
      <c r="D1117">
        <v>3500</v>
      </c>
      <c r="E1117">
        <v>135</v>
      </c>
      <c r="F1117">
        <f>[1]!WallScanTrans(B1117,I1105,H1105,J1105,L1105)+K1105</f>
        <v>126.97820340150662</v>
      </c>
      <c r="G1117">
        <f t="shared" si="11"/>
        <v>0.4766608938340739</v>
      </c>
    </row>
    <row r="1118" spans="1:20">
      <c r="A1118">
        <v>12</v>
      </c>
      <c r="B1118">
        <v>-12.83</v>
      </c>
      <c r="C1118">
        <v>13</v>
      </c>
      <c r="D1118">
        <v>3500</v>
      </c>
      <c r="E1118">
        <v>102</v>
      </c>
      <c r="F1118">
        <f>[1]!WallScanTrans(B1118,I1105,H1105,J1105,L1105)+K1105</f>
        <v>109.20581607384653</v>
      </c>
      <c r="G1118">
        <f t="shared" si="11"/>
        <v>0.50905671853044199</v>
      </c>
    </row>
    <row r="1119" spans="1:20">
      <c r="A1119">
        <v>13</v>
      </c>
      <c r="B1119">
        <v>-12.88</v>
      </c>
      <c r="C1119">
        <v>13</v>
      </c>
      <c r="D1119">
        <v>3500</v>
      </c>
      <c r="E1119">
        <v>100</v>
      </c>
      <c r="F1119">
        <f>[1]!WallScanTrans(B1119,I1105,H1105,J1105,L1105)+K1105</f>
        <v>88.411813362705757</v>
      </c>
      <c r="G1119">
        <f t="shared" si="11"/>
        <v>1.3428606954076485</v>
      </c>
    </row>
    <row r="1120" spans="1:20">
      <c r="A1120">
        <v>14</v>
      </c>
      <c r="B1120">
        <v>-12.94</v>
      </c>
      <c r="C1120">
        <v>13</v>
      </c>
      <c r="D1120">
        <v>3500</v>
      </c>
      <c r="E1120">
        <v>54</v>
      </c>
      <c r="F1120">
        <f>[1]!WallScanTrans(B1120,I1105,H1105,J1105,L1105)+K1105</f>
        <v>66.349134825814161</v>
      </c>
      <c r="G1120">
        <f t="shared" si="11"/>
        <v>2.82409501752104</v>
      </c>
    </row>
    <row r="1121" spans="1:7">
      <c r="A1121">
        <v>15</v>
      </c>
      <c r="B1121">
        <v>-12.99</v>
      </c>
      <c r="C1121">
        <v>13</v>
      </c>
      <c r="D1121">
        <v>3500</v>
      </c>
      <c r="E1121">
        <v>49</v>
      </c>
      <c r="F1121">
        <f>[1]!WallScanTrans(B1121,I1105,H1105,J1105,L1105)+K1105</f>
        <v>51.788012058604181</v>
      </c>
      <c r="G1121">
        <f t="shared" si="11"/>
        <v>0.1586328824269862</v>
      </c>
    </row>
    <row r="1122" spans="1:7">
      <c r="A1122">
        <v>16</v>
      </c>
      <c r="B1122">
        <v>-13.04</v>
      </c>
      <c r="C1122">
        <v>13</v>
      </c>
      <c r="D1122">
        <v>3500</v>
      </c>
      <c r="E1122">
        <v>48</v>
      </c>
      <c r="F1122">
        <f>[1]!WallScanTrans(B1122,I1105,H1105,J1105,L1105)+K1105</f>
        <v>40.703655364303998</v>
      </c>
      <c r="G1122">
        <f t="shared" si="11"/>
        <v>1.109096771726038</v>
      </c>
    </row>
    <row r="1123" spans="1:7">
      <c r="A1123">
        <v>17</v>
      </c>
      <c r="B1123">
        <v>-13.105</v>
      </c>
      <c r="C1123">
        <v>13</v>
      </c>
      <c r="D1123">
        <v>3500</v>
      </c>
      <c r="E1123">
        <v>36</v>
      </c>
      <c r="F1123">
        <f>[1]!WallScanTrans(B1123,I1105,H1105,J1105,L1105)+K1105</f>
        <v>31.491756940712772</v>
      </c>
      <c r="G1123">
        <f t="shared" si="11"/>
        <v>0.5645626522669851</v>
      </c>
    </row>
    <row r="1124" spans="1:7">
      <c r="A1124">
        <v>18</v>
      </c>
      <c r="B1124">
        <v>-13.16</v>
      </c>
      <c r="C1124">
        <v>13</v>
      </c>
      <c r="D1124">
        <v>3500</v>
      </c>
      <c r="E1124">
        <v>34</v>
      </c>
      <c r="F1124">
        <f>[1]!WallScanTrans(B1124,I1105,H1105,J1105,L1105)+K1105</f>
        <v>28.286404875453069</v>
      </c>
      <c r="G1124">
        <f t="shared" si="11"/>
        <v>0.96015203668371929</v>
      </c>
    </row>
    <row r="1125" spans="1:7">
      <c r="A1125">
        <v>19</v>
      </c>
      <c r="B1125">
        <v>-13.205</v>
      </c>
      <c r="C1125">
        <v>13</v>
      </c>
      <c r="D1125">
        <v>3500</v>
      </c>
      <c r="E1125">
        <v>34</v>
      </c>
      <c r="F1125">
        <f>[1]!WallScanTrans(B1125,I1105,H1105,J1105,L1105)+K1105</f>
        <v>28.14209358801012</v>
      </c>
      <c r="G1125">
        <f t="shared" si="11"/>
        <v>1.0092666921068281</v>
      </c>
    </row>
    <row r="1126" spans="1:7">
      <c r="A1126">
        <v>20</v>
      </c>
      <c r="B1126">
        <v>-13.27</v>
      </c>
      <c r="C1126">
        <v>13</v>
      </c>
      <c r="D1126">
        <v>3500</v>
      </c>
      <c r="E1126">
        <v>18</v>
      </c>
      <c r="F1126">
        <f>[1]!WallScanTrans(B1126,I1105,H1105,J1105,L1105)+K1105</f>
        <v>28.14209358801012</v>
      </c>
      <c r="G1126">
        <f t="shared" si="11"/>
        <v>5.7145590193308884</v>
      </c>
    </row>
    <row r="1127" spans="1:7">
      <c r="A1127">
        <v>21</v>
      </c>
      <c r="B1127">
        <v>-13.32</v>
      </c>
      <c r="C1127">
        <v>13</v>
      </c>
      <c r="D1127">
        <v>3500</v>
      </c>
      <c r="E1127">
        <v>32</v>
      </c>
      <c r="F1127">
        <f>[1]!WallScanTrans(B1127,I1105,H1105,J1105,L1105)+K1105</f>
        <v>28.14209358801012</v>
      </c>
      <c r="G1127">
        <f t="shared" si="11"/>
        <v>0.46510755886476973</v>
      </c>
    </row>
    <row r="1128" spans="1:7">
      <c r="A1128">
        <v>22</v>
      </c>
      <c r="B1128">
        <v>-13.37</v>
      </c>
      <c r="C1128">
        <v>13</v>
      </c>
      <c r="D1128">
        <v>3500</v>
      </c>
      <c r="E1128">
        <v>32</v>
      </c>
      <c r="F1128">
        <f>[1]!WallScanTrans(B1128,I1105,H1105,J1105,L1105)+K1105</f>
        <v>28.14209358801012</v>
      </c>
      <c r="G1128">
        <f t="shared" si="11"/>
        <v>0.46510755886476973</v>
      </c>
    </row>
    <row r="1129" spans="1:7">
      <c r="A1129">
        <v>23</v>
      </c>
      <c r="B1129">
        <v>-13.435</v>
      </c>
      <c r="C1129">
        <v>13</v>
      </c>
      <c r="D1129">
        <v>3500</v>
      </c>
      <c r="E1129">
        <v>27</v>
      </c>
      <c r="F1129">
        <f>[1]!WallScanTrans(B1129,I1105,H1105,J1105,L1105)+K1105</f>
        <v>28.14209358801012</v>
      </c>
      <c r="G1129">
        <f t="shared" si="11"/>
        <v>4.8310287547178858E-2</v>
      </c>
    </row>
    <row r="1130" spans="1:7">
      <c r="A1130">
        <v>24</v>
      </c>
      <c r="B1130">
        <v>-13.484999999999999</v>
      </c>
      <c r="C1130">
        <v>13</v>
      </c>
      <c r="D1130">
        <v>3500</v>
      </c>
      <c r="E1130">
        <v>26</v>
      </c>
      <c r="F1130">
        <f>[1]!WallScanTrans(B1130,I1105,H1105,J1105,L1105)+K1105</f>
        <v>28.14209358801012</v>
      </c>
      <c r="G1130">
        <f t="shared" si="11"/>
        <v>0.17648326691515648</v>
      </c>
    </row>
    <row r="1131" spans="1:7">
      <c r="A1131">
        <v>25</v>
      </c>
      <c r="B1131">
        <v>-13.545</v>
      </c>
      <c r="C1131">
        <v>13</v>
      </c>
      <c r="D1131">
        <v>3500</v>
      </c>
      <c r="E1131">
        <v>24</v>
      </c>
      <c r="F1131">
        <f>[1]!WallScanTrans(B1131,I1105,H1105,J1105,L1105)+K1105</f>
        <v>28.14209358801012</v>
      </c>
      <c r="G1131">
        <f t="shared" si="11"/>
        <v>0.71487247049310609</v>
      </c>
    </row>
    <row r="1132" spans="1:7">
      <c r="A1132">
        <v>26</v>
      </c>
      <c r="B1132">
        <v>-13.6</v>
      </c>
      <c r="C1132">
        <v>13</v>
      </c>
      <c r="D1132">
        <v>3500</v>
      </c>
      <c r="E1132">
        <v>33</v>
      </c>
      <c r="F1132">
        <f>[1]!WallScanTrans(B1132,I1105,H1105,J1105,L1105)+K1105</f>
        <v>28.14209358801012</v>
      </c>
      <c r="G1132">
        <f t="shared" si="11"/>
        <v>0.71512893053492099</v>
      </c>
    </row>
    <row r="1133" spans="1:7">
      <c r="A1133">
        <v>27</v>
      </c>
      <c r="B1133">
        <v>-13.65</v>
      </c>
      <c r="C1133">
        <v>13</v>
      </c>
      <c r="D1133">
        <v>3500</v>
      </c>
      <c r="E1133">
        <v>29</v>
      </c>
      <c r="F1133">
        <f>[1]!WallScanTrans(B1133,I1105,H1105,J1105,L1105)+K1105</f>
        <v>28.14209358801012</v>
      </c>
      <c r="G1133">
        <f t="shared" si="11"/>
        <v>2.5379427990805177E-2</v>
      </c>
    </row>
    <row r="1134" spans="1:7">
      <c r="A1134" t="s">
        <v>0</v>
      </c>
    </row>
    <row r="1135" spans="1:7">
      <c r="A1135" t="s">
        <v>0</v>
      </c>
    </row>
    <row r="1136" spans="1:7">
      <c r="A1136" t="s">
        <v>0</v>
      </c>
    </row>
    <row r="1137" spans="1:12">
      <c r="A1137" t="s">
        <v>0</v>
      </c>
    </row>
    <row r="1138" spans="1:12">
      <c r="A1138" t="s">
        <v>113</v>
      </c>
    </row>
    <row r="1139" spans="1:12">
      <c r="A1139" t="s">
        <v>2</v>
      </c>
    </row>
    <row r="1140" spans="1:12">
      <c r="A1140" t="s">
        <v>3</v>
      </c>
    </row>
    <row r="1141" spans="1:12">
      <c r="A1141" t="s">
        <v>4</v>
      </c>
    </row>
    <row r="1142" spans="1:12">
      <c r="A1142" t="s">
        <v>5</v>
      </c>
    </row>
    <row r="1143" spans="1:12">
      <c r="A1143" t="s">
        <v>6</v>
      </c>
    </row>
    <row r="1144" spans="1:12">
      <c r="A1144" t="s">
        <v>7</v>
      </c>
    </row>
    <row r="1145" spans="1:12">
      <c r="A1145" t="s">
        <v>114</v>
      </c>
    </row>
    <row r="1146" spans="1:12">
      <c r="A1146" t="s">
        <v>9</v>
      </c>
    </row>
    <row r="1147" spans="1:12">
      <c r="A1147" t="s">
        <v>10</v>
      </c>
    </row>
    <row r="1148" spans="1:12">
      <c r="A1148" t="s">
        <v>11</v>
      </c>
      <c r="H1148" t="s">
        <v>62</v>
      </c>
      <c r="I1148" t="s">
        <v>63</v>
      </c>
      <c r="J1148" t="s">
        <v>64</v>
      </c>
      <c r="K1148" t="s">
        <v>65</v>
      </c>
      <c r="L1148" t="s">
        <v>23</v>
      </c>
    </row>
    <row r="1149" spans="1:12">
      <c r="A1149" t="s">
        <v>0</v>
      </c>
      <c r="H1149">
        <v>-12.918957491619231</v>
      </c>
      <c r="I1149">
        <v>148.03576917116033</v>
      </c>
      <c r="J1149">
        <v>0.22937944307760894</v>
      </c>
      <c r="K1149">
        <v>26.711309057179871</v>
      </c>
      <c r="L1149">
        <v>90.2</v>
      </c>
    </row>
    <row r="1150" spans="1:12">
      <c r="A1150" t="s">
        <v>44</v>
      </c>
      <c r="B1150" t="s">
        <v>37</v>
      </c>
      <c r="C1150" t="s">
        <v>26</v>
      </c>
      <c r="D1150" t="s">
        <v>43</v>
      </c>
      <c r="E1150" t="s">
        <v>42</v>
      </c>
      <c r="F1150" t="s">
        <v>66</v>
      </c>
      <c r="G1150" t="s">
        <v>67</v>
      </c>
      <c r="H1150" t="s">
        <v>68</v>
      </c>
    </row>
    <row r="1151" spans="1:12">
      <c r="A1151">
        <v>1</v>
      </c>
      <c r="B1151">
        <v>-12.35</v>
      </c>
      <c r="C1151">
        <v>13</v>
      </c>
      <c r="D1151">
        <v>3500</v>
      </c>
      <c r="E1151">
        <v>153</v>
      </c>
      <c r="F1151">
        <f>[1]!WallScanTrans(B1151,I1149,H1149,J1149,L1149)+K1149</f>
        <v>174.7470782283402</v>
      </c>
      <c r="G1151">
        <f>(F1151-E1151)^2/E1151</f>
        <v>3.0910811207160021</v>
      </c>
      <c r="H1151">
        <f>SUM(G1151:G1177)/(COUNT(G1151:G1177)-5)</f>
        <v>1.9960937855305501</v>
      </c>
    </row>
    <row r="1152" spans="1:12">
      <c r="A1152">
        <v>2</v>
      </c>
      <c r="B1152">
        <v>-12.42</v>
      </c>
      <c r="C1152">
        <v>13</v>
      </c>
      <c r="D1152">
        <v>3500</v>
      </c>
      <c r="E1152">
        <v>175</v>
      </c>
      <c r="F1152">
        <f>[1]!WallScanTrans(B1152,I1149,H1149,J1149,L1149)+K1149</f>
        <v>174.7470782283402</v>
      </c>
      <c r="G1152">
        <f t="shared" ref="G1152:G1177" si="12">(F1152-E1152)^2/E1152</f>
        <v>3.655395575973252E-4</v>
      </c>
    </row>
    <row r="1153" spans="1:7">
      <c r="A1153">
        <v>3</v>
      </c>
      <c r="B1153">
        <v>-12.475</v>
      </c>
      <c r="C1153">
        <v>13</v>
      </c>
      <c r="D1153">
        <v>3500</v>
      </c>
      <c r="E1153">
        <v>207</v>
      </c>
      <c r="F1153">
        <f>[1]!WallScanTrans(B1153,I1149,H1149,J1149,L1149)+K1149</f>
        <v>174.7470782283402</v>
      </c>
      <c r="G1153">
        <f t="shared" si="12"/>
        <v>5.0253669700908539</v>
      </c>
    </row>
    <row r="1154" spans="1:7">
      <c r="A1154">
        <v>4</v>
      </c>
      <c r="B1154">
        <v>-12.53</v>
      </c>
      <c r="C1154">
        <v>13</v>
      </c>
      <c r="D1154">
        <v>3500</v>
      </c>
      <c r="E1154">
        <v>175</v>
      </c>
      <c r="F1154">
        <f>[1]!WallScanTrans(B1154,I1149,H1149,J1149,L1149)+K1149</f>
        <v>174.7470782283402</v>
      </c>
      <c r="G1154">
        <f t="shared" si="12"/>
        <v>3.655395575973252E-4</v>
      </c>
    </row>
    <row r="1155" spans="1:7">
      <c r="A1155">
        <v>5</v>
      </c>
      <c r="B1155">
        <v>-12.585000000000001</v>
      </c>
      <c r="C1155">
        <v>13</v>
      </c>
      <c r="D1155">
        <v>3500</v>
      </c>
      <c r="E1155">
        <v>195</v>
      </c>
      <c r="F1155">
        <f>[1]!WallScanTrans(B1155,I1149,H1149,J1149,L1149)+K1149</f>
        <v>174.7470782283402</v>
      </c>
      <c r="G1155">
        <f t="shared" si="12"/>
        <v>2.1034914886613922</v>
      </c>
    </row>
    <row r="1156" spans="1:7">
      <c r="A1156">
        <v>6</v>
      </c>
      <c r="B1156">
        <v>-12.645</v>
      </c>
      <c r="C1156">
        <v>13</v>
      </c>
      <c r="D1156">
        <v>3500</v>
      </c>
      <c r="E1156">
        <v>156</v>
      </c>
      <c r="F1156">
        <f>[1]!WallScanTrans(B1156,I1149,H1149,J1149,L1149)+K1149</f>
        <v>172.99166971109852</v>
      </c>
      <c r="G1156">
        <f t="shared" si="12"/>
        <v>1.8507489716093783</v>
      </c>
    </row>
    <row r="1157" spans="1:7">
      <c r="A1157">
        <v>7</v>
      </c>
      <c r="B1157">
        <v>-12.695</v>
      </c>
      <c r="C1157">
        <v>13</v>
      </c>
      <c r="D1157">
        <v>3500</v>
      </c>
      <c r="E1157">
        <v>178</v>
      </c>
      <c r="F1157">
        <f>[1]!WallScanTrans(B1157,I1149,H1149,J1149,L1149)+K1149</f>
        <v>167.70703464443307</v>
      </c>
      <c r="G1157">
        <f t="shared" si="12"/>
        <v>0.59519739219607393</v>
      </c>
    </row>
    <row r="1158" spans="1:7">
      <c r="A1158">
        <v>8</v>
      </c>
      <c r="B1158">
        <v>-12.755000000000001</v>
      </c>
      <c r="C1158">
        <v>13</v>
      </c>
      <c r="D1158">
        <v>3500</v>
      </c>
      <c r="E1158">
        <v>157</v>
      </c>
      <c r="F1158">
        <f>[1]!WallScanTrans(B1158,I1149,H1149,J1149,L1149)+K1149</f>
        <v>156.7068776120708</v>
      </c>
      <c r="G1158">
        <f t="shared" si="12"/>
        <v>5.4726582360074892E-4</v>
      </c>
    </row>
    <row r="1159" spans="1:7">
      <c r="A1159">
        <v>9</v>
      </c>
      <c r="B1159">
        <v>-12.805</v>
      </c>
      <c r="C1159">
        <v>13</v>
      </c>
      <c r="D1159">
        <v>3500</v>
      </c>
      <c r="E1159">
        <v>114</v>
      </c>
      <c r="F1159">
        <f>[1]!WallScanTrans(B1159,I1149,H1149,J1149,L1149)+K1149</f>
        <v>143.65791762479958</v>
      </c>
      <c r="G1159">
        <f t="shared" si="12"/>
        <v>7.7157199810473474</v>
      </c>
    </row>
    <row r="1160" spans="1:7">
      <c r="A1160">
        <v>10</v>
      </c>
      <c r="B1160">
        <v>-12.86</v>
      </c>
      <c r="C1160">
        <v>13</v>
      </c>
      <c r="D1160">
        <v>3500</v>
      </c>
      <c r="E1160">
        <v>141</v>
      </c>
      <c r="F1160">
        <f>[1]!WallScanTrans(B1160,I1149,H1149,J1149,L1149)+K1149</f>
        <v>125.22779105548294</v>
      </c>
      <c r="G1160">
        <f t="shared" si="12"/>
        <v>1.7642735814858439</v>
      </c>
    </row>
    <row r="1161" spans="1:7">
      <c r="A1161">
        <v>11</v>
      </c>
      <c r="B1161">
        <v>-12.914999999999999</v>
      </c>
      <c r="C1161">
        <v>13</v>
      </c>
      <c r="D1161">
        <v>3500</v>
      </c>
      <c r="E1161">
        <v>123</v>
      </c>
      <c r="F1161">
        <f>[1]!WallScanTrans(B1161,I1149,H1149,J1149,L1149)+K1149</f>
        <v>102.52728577983301</v>
      </c>
      <c r="G1161">
        <f t="shared" si="12"/>
        <v>3.4075774596799002</v>
      </c>
    </row>
    <row r="1162" spans="1:7">
      <c r="A1162">
        <v>12</v>
      </c>
      <c r="B1162">
        <v>-12.98</v>
      </c>
      <c r="C1162">
        <v>13</v>
      </c>
      <c r="D1162">
        <v>3500</v>
      </c>
      <c r="E1162">
        <v>78</v>
      </c>
      <c r="F1162">
        <f>[1]!WallScanTrans(B1162,I1149,H1149,J1149,L1149)+K1149</f>
        <v>75.454046059960802</v>
      </c>
      <c r="G1162">
        <f t="shared" si="12"/>
        <v>8.3101044420527098E-2</v>
      </c>
    </row>
    <row r="1163" spans="1:7">
      <c r="A1163">
        <v>13</v>
      </c>
      <c r="B1163">
        <v>-13.025</v>
      </c>
      <c r="C1163">
        <v>13</v>
      </c>
      <c r="D1163">
        <v>3500</v>
      </c>
      <c r="E1163">
        <v>59</v>
      </c>
      <c r="F1163">
        <f>[1]!WallScanTrans(B1163,I1149,H1149,J1149,L1149)+K1149</f>
        <v>60.189673509598123</v>
      </c>
      <c r="G1163">
        <f t="shared" si="12"/>
        <v>2.3988526431178218E-2</v>
      </c>
    </row>
    <row r="1164" spans="1:7">
      <c r="A1164">
        <v>14</v>
      </c>
      <c r="B1164">
        <v>-13.085000000000001</v>
      </c>
      <c r="C1164">
        <v>13</v>
      </c>
      <c r="D1164">
        <v>3500</v>
      </c>
      <c r="E1164">
        <v>33</v>
      </c>
      <c r="F1164">
        <f>[1]!WallScanTrans(B1164,I1149,H1149,J1149,L1149)+K1149</f>
        <v>44.284017412128158</v>
      </c>
      <c r="G1164">
        <f t="shared" si="12"/>
        <v>3.8584560290064074</v>
      </c>
    </row>
    <row r="1165" spans="1:7">
      <c r="A1165">
        <v>15</v>
      </c>
      <c r="B1165">
        <v>-13.145</v>
      </c>
      <c r="C1165">
        <v>13</v>
      </c>
      <c r="D1165">
        <v>3500</v>
      </c>
      <c r="E1165">
        <v>45</v>
      </c>
      <c r="F1165">
        <f>[1]!WallScanTrans(B1165,I1149,H1149,J1149,L1149)+K1149</f>
        <v>33.460464899055211</v>
      </c>
      <c r="G1165">
        <f t="shared" si="12"/>
        <v>2.9591304521319306</v>
      </c>
    </row>
    <row r="1166" spans="1:7">
      <c r="A1166">
        <v>16</v>
      </c>
      <c r="B1166">
        <v>-13.195</v>
      </c>
      <c r="C1166">
        <v>13</v>
      </c>
      <c r="D1166">
        <v>3500</v>
      </c>
      <c r="E1166">
        <v>26</v>
      </c>
      <c r="F1166">
        <f>[1]!WallScanTrans(B1166,I1149,H1149,J1149,L1149)+K1149</f>
        <v>28.323000265130496</v>
      </c>
      <c r="G1166">
        <f t="shared" si="12"/>
        <v>0.20755116276139821</v>
      </c>
    </row>
    <row r="1167" spans="1:7">
      <c r="A1167">
        <v>17</v>
      </c>
      <c r="B1167">
        <v>-13.244999999999999</v>
      </c>
      <c r="C1167">
        <v>13</v>
      </c>
      <c r="D1167">
        <v>3500</v>
      </c>
      <c r="E1167">
        <v>21</v>
      </c>
      <c r="F1167">
        <f>[1]!WallScanTrans(B1167,I1149,H1149,J1149,L1149)+K1149</f>
        <v>26.711309057179871</v>
      </c>
      <c r="G1167">
        <f t="shared" si="12"/>
        <v>1.5532881498392779</v>
      </c>
    </row>
    <row r="1168" spans="1:7">
      <c r="A1168">
        <v>18</v>
      </c>
      <c r="B1168">
        <v>-13.305</v>
      </c>
      <c r="C1168">
        <v>13</v>
      </c>
      <c r="D1168">
        <v>3500</v>
      </c>
      <c r="E1168">
        <v>31</v>
      </c>
      <c r="F1168">
        <f>[1]!WallScanTrans(B1168,I1149,H1149,J1149,L1149)+K1149</f>
        <v>26.711309057179871</v>
      </c>
      <c r="G1168">
        <f t="shared" si="12"/>
        <v>0.59331838719443242</v>
      </c>
    </row>
    <row r="1169" spans="1:7">
      <c r="A1169">
        <v>19</v>
      </c>
      <c r="B1169">
        <v>-13.355</v>
      </c>
      <c r="C1169">
        <v>13</v>
      </c>
      <c r="D1169">
        <v>3500</v>
      </c>
      <c r="E1169">
        <v>31</v>
      </c>
      <c r="F1169">
        <f>[1]!WallScanTrans(B1169,I1149,H1149,J1149,L1149)+K1149</f>
        <v>26.711309057179871</v>
      </c>
      <c r="G1169">
        <f t="shared" si="12"/>
        <v>0.59331838719443242</v>
      </c>
    </row>
    <row r="1170" spans="1:7">
      <c r="A1170">
        <v>20</v>
      </c>
      <c r="B1170">
        <v>-13.41</v>
      </c>
      <c r="C1170">
        <v>13</v>
      </c>
      <c r="D1170">
        <v>3500</v>
      </c>
      <c r="E1170">
        <v>33</v>
      </c>
      <c r="F1170">
        <f>[1]!WallScanTrans(B1170,I1149,H1149,J1149,L1149)+K1149</f>
        <v>26.711309057179871</v>
      </c>
      <c r="G1170">
        <f t="shared" si="12"/>
        <v>1.1984131446759976</v>
      </c>
    </row>
    <row r="1171" spans="1:7">
      <c r="A1171">
        <v>21</v>
      </c>
      <c r="B1171">
        <v>-13.47</v>
      </c>
      <c r="C1171">
        <v>13</v>
      </c>
      <c r="D1171">
        <v>3500</v>
      </c>
      <c r="E1171">
        <v>26</v>
      </c>
      <c r="F1171">
        <f>[1]!WallScanTrans(B1171,I1149,H1149,J1149,L1149)+K1149</f>
        <v>26.711309057179871</v>
      </c>
      <c r="G1171">
        <f t="shared" si="12"/>
        <v>1.9460022108696833E-2</v>
      </c>
    </row>
    <row r="1172" spans="1:7">
      <c r="A1172">
        <v>22</v>
      </c>
      <c r="B1172">
        <v>-13.52</v>
      </c>
      <c r="C1172">
        <v>13</v>
      </c>
      <c r="D1172">
        <v>3500</v>
      </c>
      <c r="E1172">
        <v>30</v>
      </c>
      <c r="F1172">
        <f>[1]!WallScanTrans(B1172,I1149,H1149,J1149,L1149)+K1149</f>
        <v>26.711309057179871</v>
      </c>
      <c r="G1172">
        <f t="shared" si="12"/>
        <v>0.36051627057957153</v>
      </c>
    </row>
    <row r="1173" spans="1:7">
      <c r="A1173">
        <v>23</v>
      </c>
      <c r="B1173">
        <v>-13.57</v>
      </c>
      <c r="C1173">
        <v>13</v>
      </c>
      <c r="D1173">
        <v>3500</v>
      </c>
      <c r="E1173">
        <v>35</v>
      </c>
      <c r="F1173">
        <f>[1]!WallScanTrans(B1173,I1149,H1149,J1149,L1149)+K1149</f>
        <v>26.711309057179871</v>
      </c>
      <c r="G1173">
        <f t="shared" si="12"/>
        <v>1.9629256441596692</v>
      </c>
    </row>
    <row r="1174" spans="1:7">
      <c r="A1174">
        <v>24</v>
      </c>
      <c r="B1174">
        <v>-13.645</v>
      </c>
      <c r="C1174">
        <v>13</v>
      </c>
      <c r="D1174">
        <v>3500</v>
      </c>
      <c r="E1174">
        <v>31</v>
      </c>
      <c r="F1174">
        <f>[1]!WallScanTrans(B1174,I1149,H1149,J1149,L1149)+K1149</f>
        <v>26.711309057179871</v>
      </c>
      <c r="G1174">
        <f t="shared" si="12"/>
        <v>0.59331838719443242</v>
      </c>
    </row>
    <row r="1175" spans="1:7">
      <c r="A1175">
        <v>25</v>
      </c>
      <c r="B1175">
        <v>-13.69</v>
      </c>
      <c r="C1175">
        <v>13</v>
      </c>
      <c r="D1175">
        <v>3500</v>
      </c>
      <c r="E1175">
        <v>26</v>
      </c>
      <c r="F1175">
        <f>[1]!WallScanTrans(B1175,I1149,H1149,J1149,L1149)+K1149</f>
        <v>26.711309057179871</v>
      </c>
      <c r="G1175">
        <f t="shared" si="12"/>
        <v>1.9460022108696833E-2</v>
      </c>
    </row>
    <row r="1176" spans="1:7">
      <c r="A1176">
        <v>26</v>
      </c>
      <c r="B1176">
        <v>-13.744999999999999</v>
      </c>
      <c r="C1176">
        <v>13</v>
      </c>
      <c r="D1176">
        <v>3500</v>
      </c>
      <c r="E1176">
        <v>25</v>
      </c>
      <c r="F1176">
        <f>[1]!WallScanTrans(B1176,I1149,H1149,J1149,L1149)+K1149</f>
        <v>26.711309057179871</v>
      </c>
      <c r="G1176">
        <f t="shared" si="12"/>
        <v>0.11714314756743444</v>
      </c>
    </row>
    <row r="1177" spans="1:7">
      <c r="A1177">
        <v>27</v>
      </c>
      <c r="B1177">
        <v>-13.8</v>
      </c>
      <c r="C1177">
        <v>13</v>
      </c>
      <c r="D1177">
        <v>3500</v>
      </c>
      <c r="E1177">
        <v>18</v>
      </c>
      <c r="F1177">
        <f>[1]!WallScanTrans(B1177,I1149,H1149,J1149,L1149)+K1149</f>
        <v>26.711309057179871</v>
      </c>
      <c r="G1177">
        <f t="shared" si="12"/>
        <v>4.2159391938724475</v>
      </c>
    </row>
    <row r="1178" spans="1:7">
      <c r="A1178" t="s">
        <v>0</v>
      </c>
    </row>
    <row r="1179" spans="1:7">
      <c r="A1179" t="s">
        <v>0</v>
      </c>
    </row>
    <row r="1180" spans="1:7">
      <c r="A1180" t="s">
        <v>0</v>
      </c>
    </row>
    <row r="1181" spans="1:7">
      <c r="A1181" t="s">
        <v>0</v>
      </c>
    </row>
    <row r="1182" spans="1:7">
      <c r="A1182" t="s">
        <v>119</v>
      </c>
    </row>
    <row r="1183" spans="1:7">
      <c r="A1183" t="s">
        <v>2</v>
      </c>
    </row>
    <row r="1184" spans="1:7">
      <c r="A1184" t="s">
        <v>3</v>
      </c>
    </row>
    <row r="1185" spans="1:12">
      <c r="A1185" t="s">
        <v>4</v>
      </c>
    </row>
    <row r="1186" spans="1:12">
      <c r="A1186" t="s">
        <v>5</v>
      </c>
    </row>
    <row r="1187" spans="1:12">
      <c r="A1187" t="s">
        <v>6</v>
      </c>
    </row>
    <row r="1188" spans="1:12">
      <c r="A1188" t="s">
        <v>7</v>
      </c>
    </row>
    <row r="1189" spans="1:12">
      <c r="A1189" t="s">
        <v>120</v>
      </c>
    </row>
    <row r="1190" spans="1:12">
      <c r="A1190" t="s">
        <v>9</v>
      </c>
    </row>
    <row r="1191" spans="1:12">
      <c r="A1191" t="s">
        <v>10</v>
      </c>
    </row>
    <row r="1192" spans="1:12">
      <c r="A1192" t="s">
        <v>11</v>
      </c>
      <c r="H1192" t="s">
        <v>62</v>
      </c>
      <c r="I1192" t="s">
        <v>63</v>
      </c>
      <c r="J1192" t="s">
        <v>64</v>
      </c>
      <c r="K1192" t="s">
        <v>65</v>
      </c>
      <c r="L1192" t="s">
        <v>23</v>
      </c>
    </row>
    <row r="1193" spans="1:12">
      <c r="A1193" t="s">
        <v>0</v>
      </c>
      <c r="H1193">
        <v>-13.008405239582213</v>
      </c>
      <c r="I1193">
        <v>154.83096575512747</v>
      </c>
      <c r="J1193">
        <v>0.21270446380612465</v>
      </c>
      <c r="K1193">
        <v>25.779091906461108</v>
      </c>
      <c r="L1193">
        <v>90.2</v>
      </c>
    </row>
    <row r="1194" spans="1:12">
      <c r="A1194" t="s">
        <v>44</v>
      </c>
      <c r="B1194" t="s">
        <v>37</v>
      </c>
      <c r="C1194" t="s">
        <v>26</v>
      </c>
      <c r="D1194" t="s">
        <v>43</v>
      </c>
      <c r="E1194" t="s">
        <v>42</v>
      </c>
      <c r="F1194" t="s">
        <v>66</v>
      </c>
      <c r="G1194" t="s">
        <v>67</v>
      </c>
      <c r="H1194" t="s">
        <v>68</v>
      </c>
    </row>
    <row r="1195" spans="1:12">
      <c r="A1195">
        <v>1</v>
      </c>
      <c r="B1195">
        <v>-12.4</v>
      </c>
      <c r="C1195">
        <v>13</v>
      </c>
      <c r="D1195">
        <v>3500</v>
      </c>
      <c r="E1195">
        <v>149</v>
      </c>
      <c r="F1195">
        <f>[1]!WallScanTrans(B1195,I1193,H1193,J1193,L1193)+K1193</f>
        <v>180.61005766158857</v>
      </c>
      <c r="G1195">
        <f>(F1195-E1195)^2/E1195</f>
        <v>6.7060117138855988</v>
      </c>
      <c r="H1195">
        <f>SUM(G1195:G1221)/(COUNT(G1195:G1221)-5)</f>
        <v>1.0862811680025148</v>
      </c>
    </row>
    <row r="1196" spans="1:12">
      <c r="A1196">
        <v>2</v>
      </c>
      <c r="B1196">
        <v>-12.475</v>
      </c>
      <c r="C1196">
        <v>13</v>
      </c>
      <c r="D1196">
        <v>3500</v>
      </c>
      <c r="E1196">
        <v>176</v>
      </c>
      <c r="F1196">
        <f>[1]!WallScanTrans(B1196,I1193,H1193,J1193,L1193)+K1193</f>
        <v>180.61005766158857</v>
      </c>
      <c r="G1196">
        <f t="shared" ref="G1196:G1221" si="13">(F1196-E1196)^2/E1196</f>
        <v>0.12075358888165609</v>
      </c>
    </row>
    <row r="1197" spans="1:12">
      <c r="A1197">
        <v>3</v>
      </c>
      <c r="B1197">
        <v>-12.525</v>
      </c>
      <c r="C1197">
        <v>13</v>
      </c>
      <c r="D1197">
        <v>3500</v>
      </c>
      <c r="E1197">
        <v>184</v>
      </c>
      <c r="F1197">
        <f>[1]!WallScanTrans(B1197,I1193,H1193,J1193,L1193)+K1193</f>
        <v>180.61005766158857</v>
      </c>
      <c r="G1197">
        <f t="shared" si="13"/>
        <v>6.2454940531273664E-2</v>
      </c>
    </row>
    <row r="1198" spans="1:12">
      <c r="A1198">
        <v>4</v>
      </c>
      <c r="B1198">
        <v>-12.585000000000001</v>
      </c>
      <c r="C1198">
        <v>13</v>
      </c>
      <c r="D1198">
        <v>3500</v>
      </c>
      <c r="E1198">
        <v>173</v>
      </c>
      <c r="F1198">
        <f>[1]!WallScanTrans(B1198,I1193,H1193,J1193,L1193)+K1193</f>
        <v>180.61005766158857</v>
      </c>
      <c r="G1198">
        <f t="shared" si="13"/>
        <v>0.3347570960271844</v>
      </c>
    </row>
    <row r="1199" spans="1:12">
      <c r="A1199">
        <v>5</v>
      </c>
      <c r="B1199">
        <v>-12.64</v>
      </c>
      <c r="C1199">
        <v>12</v>
      </c>
      <c r="D1199">
        <v>3500</v>
      </c>
      <c r="E1199">
        <v>202</v>
      </c>
      <c r="F1199">
        <f>[1]!WallScanTrans(B1199,I1193,H1193,J1193,L1193)+K1193</f>
        <v>180.61005766158857</v>
      </c>
      <c r="G1199">
        <f t="shared" si="13"/>
        <v>2.2649981843592366</v>
      </c>
    </row>
    <row r="1200" spans="1:12">
      <c r="A1200">
        <v>6</v>
      </c>
      <c r="B1200">
        <v>-12.69</v>
      </c>
      <c r="C1200">
        <v>13</v>
      </c>
      <c r="D1200">
        <v>3500</v>
      </c>
      <c r="E1200">
        <v>193</v>
      </c>
      <c r="F1200">
        <f>[1]!WallScanTrans(B1200,I1193,H1193,J1193,L1193)+K1193</f>
        <v>180.61005766158857</v>
      </c>
      <c r="G1200">
        <f t="shared" si="13"/>
        <v>0.79539207849305749</v>
      </c>
    </row>
    <row r="1201" spans="1:7">
      <c r="A1201">
        <v>7</v>
      </c>
      <c r="B1201">
        <v>-12.744999999999999</v>
      </c>
      <c r="C1201">
        <v>13</v>
      </c>
      <c r="D1201">
        <v>3500</v>
      </c>
      <c r="E1201">
        <v>194</v>
      </c>
      <c r="F1201">
        <f>[1]!WallScanTrans(B1201,I1193,H1193,J1193,L1193)+K1193</f>
        <v>179.44229315626632</v>
      </c>
      <c r="G1201">
        <f t="shared" si="13"/>
        <v>1.0924063327221161</v>
      </c>
    </row>
    <row r="1202" spans="1:7">
      <c r="A1202">
        <v>8</v>
      </c>
      <c r="B1202">
        <v>-12.81</v>
      </c>
      <c r="C1202">
        <v>13</v>
      </c>
      <c r="D1202">
        <v>3500</v>
      </c>
      <c r="E1202">
        <v>190</v>
      </c>
      <c r="F1202">
        <f>[1]!WallScanTrans(B1202,I1193,H1193,J1193,L1193)+K1193</f>
        <v>171.69875006636082</v>
      </c>
      <c r="G1202">
        <f t="shared" si="13"/>
        <v>1.7628197322817276</v>
      </c>
    </row>
    <row r="1203" spans="1:7">
      <c r="A1203">
        <v>9</v>
      </c>
      <c r="B1203">
        <v>-12.855</v>
      </c>
      <c r="C1203">
        <v>13</v>
      </c>
      <c r="D1203">
        <v>3500</v>
      </c>
      <c r="E1203">
        <v>154</v>
      </c>
      <c r="F1203">
        <f>[1]!WallScanTrans(B1203,I1193,H1193,J1193,L1193)+K1193</f>
        <v>162.08808786521629</v>
      </c>
      <c r="G1203">
        <f t="shared" si="13"/>
        <v>0.42478678776272133</v>
      </c>
    </row>
    <row r="1204" spans="1:7">
      <c r="A1204">
        <v>10</v>
      </c>
      <c r="B1204">
        <v>-12.91</v>
      </c>
      <c r="C1204">
        <v>13</v>
      </c>
      <c r="D1204">
        <v>3500</v>
      </c>
      <c r="E1204">
        <v>147</v>
      </c>
      <c r="F1204">
        <f>[1]!WallScanTrans(B1204,I1193,H1193,J1193,L1193)+K1193</f>
        <v>145.61978100349873</v>
      </c>
      <c r="G1204">
        <f t="shared" si="13"/>
        <v>1.2959214138115464E-2</v>
      </c>
    </row>
    <row r="1205" spans="1:7">
      <c r="A1205">
        <v>11</v>
      </c>
      <c r="B1205">
        <v>-12.975</v>
      </c>
      <c r="C1205">
        <v>13</v>
      </c>
      <c r="D1205">
        <v>3500</v>
      </c>
      <c r="E1205">
        <v>108</v>
      </c>
      <c r="F1205">
        <f>[1]!WallScanTrans(B1205,I1193,H1193,J1193,L1193)+K1193</f>
        <v>119.46066431168349</v>
      </c>
      <c r="G1205">
        <f t="shared" si="13"/>
        <v>1.2161743191212551</v>
      </c>
    </row>
    <row r="1206" spans="1:7">
      <c r="A1206">
        <v>12</v>
      </c>
      <c r="B1206">
        <v>-13.025</v>
      </c>
      <c r="C1206">
        <v>13</v>
      </c>
      <c r="D1206">
        <v>3500</v>
      </c>
      <c r="E1206">
        <v>106</v>
      </c>
      <c r="F1206">
        <f>[1]!WallScanTrans(B1206,I1193,H1193,J1193,L1193)+K1193</f>
        <v>94.874548292034262</v>
      </c>
      <c r="G1206">
        <f t="shared" si="13"/>
        <v>1.167695053832809</v>
      </c>
    </row>
    <row r="1207" spans="1:7">
      <c r="A1207">
        <v>13</v>
      </c>
      <c r="B1207">
        <v>-13.07</v>
      </c>
      <c r="C1207">
        <v>13</v>
      </c>
      <c r="D1207">
        <v>3500</v>
      </c>
      <c r="E1207">
        <v>72</v>
      </c>
      <c r="F1207">
        <f>[1]!WallScanTrans(B1207,I1193,H1193,J1193,L1193)+K1193</f>
        <v>74.692794698309058</v>
      </c>
      <c r="G1207">
        <f t="shared" si="13"/>
        <v>0.10071032343390791</v>
      </c>
    </row>
    <row r="1208" spans="1:7">
      <c r="A1208">
        <v>14</v>
      </c>
      <c r="B1208">
        <v>-13.14</v>
      </c>
      <c r="C1208">
        <v>13</v>
      </c>
      <c r="D1208">
        <v>3500</v>
      </c>
      <c r="E1208">
        <v>48</v>
      </c>
      <c r="F1208">
        <f>[1]!WallScanTrans(B1208,I1193,H1193,J1193,L1193)+K1193</f>
        <v>50.210161718576735</v>
      </c>
      <c r="G1208">
        <f t="shared" si="13"/>
        <v>0.10176697546379308</v>
      </c>
    </row>
    <row r="1209" spans="1:7">
      <c r="A1209">
        <v>15</v>
      </c>
      <c r="B1209">
        <v>-13.19</v>
      </c>
      <c r="C1209">
        <v>13</v>
      </c>
      <c r="D1209">
        <v>3500</v>
      </c>
      <c r="E1209">
        <v>39</v>
      </c>
      <c r="F1209">
        <f>[1]!WallScanTrans(B1209,I1193,H1193,J1193,L1193)+K1193</f>
        <v>37.873776132189633</v>
      </c>
      <c r="G1209">
        <f t="shared" si="13"/>
        <v>3.2522569241685721E-2</v>
      </c>
    </row>
    <row r="1210" spans="1:7">
      <c r="A1210">
        <v>16</v>
      </c>
      <c r="B1210">
        <v>-13.24</v>
      </c>
      <c r="C1210">
        <v>12</v>
      </c>
      <c r="D1210">
        <v>3500</v>
      </c>
      <c r="E1210">
        <v>32</v>
      </c>
      <c r="F1210">
        <f>[1]!WallScanTrans(B1210,I1193,H1193,J1193,L1193)+K1193</f>
        <v>29.830065045081874</v>
      </c>
      <c r="G1210">
        <f t="shared" si="13"/>
        <v>0.14714430339298534</v>
      </c>
    </row>
    <row r="1211" spans="1:7">
      <c r="A1211">
        <v>17</v>
      </c>
      <c r="B1211">
        <v>-13.3</v>
      </c>
      <c r="C1211">
        <v>13</v>
      </c>
      <c r="D1211">
        <v>3500</v>
      </c>
      <c r="E1211">
        <v>27</v>
      </c>
      <c r="F1211">
        <f>[1]!WallScanTrans(B1211,I1193,H1193,J1193,L1193)+K1193</f>
        <v>25.843942079601973</v>
      </c>
      <c r="G1211">
        <f t="shared" si="13"/>
        <v>4.9498885752407788E-2</v>
      </c>
    </row>
    <row r="1212" spans="1:7">
      <c r="A1212">
        <v>18</v>
      </c>
      <c r="B1212">
        <v>-13.36</v>
      </c>
      <c r="C1212">
        <v>13</v>
      </c>
      <c r="D1212">
        <v>3500</v>
      </c>
      <c r="E1212">
        <v>27</v>
      </c>
      <c r="F1212">
        <f>[1]!WallScanTrans(B1212,I1193,H1193,J1193,L1193)+K1193</f>
        <v>25.779091906461108</v>
      </c>
      <c r="G1212">
        <f t="shared" si="13"/>
        <v>5.5208021217361909E-2</v>
      </c>
    </row>
    <row r="1213" spans="1:7">
      <c r="A1213">
        <v>19</v>
      </c>
      <c r="B1213">
        <v>-13.4</v>
      </c>
      <c r="C1213">
        <v>13</v>
      </c>
      <c r="D1213">
        <v>3500</v>
      </c>
      <c r="E1213">
        <v>26</v>
      </c>
      <c r="F1213">
        <f>[1]!WallScanTrans(B1213,I1193,H1193,J1193,L1193)+K1193</f>
        <v>25.779091906461108</v>
      </c>
      <c r="G1213">
        <f t="shared" si="13"/>
        <v>1.876937915037992E-3</v>
      </c>
    </row>
    <row r="1214" spans="1:7">
      <c r="A1214">
        <v>20</v>
      </c>
      <c r="B1214">
        <v>-13.46</v>
      </c>
      <c r="C1214">
        <v>13</v>
      </c>
      <c r="D1214">
        <v>3500</v>
      </c>
      <c r="E1214">
        <v>31</v>
      </c>
      <c r="F1214">
        <f>[1]!WallScanTrans(B1214,I1193,H1193,J1193,L1193)+K1193</f>
        <v>25.779091906461108</v>
      </c>
      <c r="G1214">
        <f t="shared" si="13"/>
        <v>0.87928649423160987</v>
      </c>
    </row>
    <row r="1215" spans="1:7">
      <c r="A1215">
        <v>21</v>
      </c>
      <c r="B1215">
        <v>-13.525</v>
      </c>
      <c r="C1215">
        <v>13</v>
      </c>
      <c r="D1215">
        <v>3500</v>
      </c>
      <c r="E1215">
        <v>33</v>
      </c>
      <c r="F1215">
        <f>[1]!WallScanTrans(B1215,I1193,H1193,J1193,L1193)+K1193</f>
        <v>25.779091906461108</v>
      </c>
      <c r="G1215">
        <f t="shared" si="13"/>
        <v>1.5800458695556205</v>
      </c>
    </row>
    <row r="1216" spans="1:7">
      <c r="A1216">
        <v>22</v>
      </c>
      <c r="B1216">
        <v>-13.57</v>
      </c>
      <c r="C1216">
        <v>13</v>
      </c>
      <c r="D1216">
        <v>3500</v>
      </c>
      <c r="E1216">
        <v>27</v>
      </c>
      <c r="F1216">
        <f>[1]!WallScanTrans(B1216,I1193,H1193,J1193,L1193)+K1193</f>
        <v>25.779091906461108</v>
      </c>
      <c r="G1216">
        <f t="shared" si="13"/>
        <v>5.5208021217361909E-2</v>
      </c>
    </row>
    <row r="1217" spans="1:7">
      <c r="A1217">
        <v>23</v>
      </c>
      <c r="B1217">
        <v>-13.625</v>
      </c>
      <c r="C1217">
        <v>13</v>
      </c>
      <c r="D1217">
        <v>3500</v>
      </c>
      <c r="E1217">
        <v>18</v>
      </c>
      <c r="F1217">
        <f>[1]!WallScanTrans(B1217,I1193,H1193,J1193,L1193)+K1193</f>
        <v>25.779091906461108</v>
      </c>
      <c r="G1217">
        <f t="shared" si="13"/>
        <v>3.361903938287151</v>
      </c>
    </row>
    <row r="1218" spans="1:7">
      <c r="A1218">
        <v>24</v>
      </c>
      <c r="B1218">
        <v>-13.685</v>
      </c>
      <c r="C1218">
        <v>13</v>
      </c>
      <c r="D1218">
        <v>3500</v>
      </c>
      <c r="E1218">
        <v>28</v>
      </c>
      <c r="F1218">
        <f>[1]!WallScanTrans(B1218,I1193,H1193,J1193,L1193)+K1193</f>
        <v>25.779091906461108</v>
      </c>
      <c r="G1218">
        <f t="shared" si="13"/>
        <v>0.17615831285523412</v>
      </c>
    </row>
    <row r="1219" spans="1:7">
      <c r="A1219">
        <v>25</v>
      </c>
      <c r="B1219">
        <v>-13.74</v>
      </c>
      <c r="C1219">
        <v>13</v>
      </c>
      <c r="D1219">
        <v>3500</v>
      </c>
      <c r="E1219">
        <v>24</v>
      </c>
      <c r="F1219">
        <f>[1]!WallScanTrans(B1219,I1193,H1193,J1193,L1193)+K1193</f>
        <v>25.779091906461108</v>
      </c>
      <c r="G1219">
        <f t="shared" si="13"/>
        <v>0.13188200048480919</v>
      </c>
    </row>
    <row r="1220" spans="1:7">
      <c r="A1220">
        <v>26</v>
      </c>
      <c r="B1220">
        <v>-13.795</v>
      </c>
      <c r="C1220">
        <v>13</v>
      </c>
      <c r="D1220">
        <v>3500</v>
      </c>
      <c r="E1220">
        <v>28</v>
      </c>
      <c r="F1220">
        <f>[1]!WallScanTrans(B1220,I1193,H1193,J1193,L1193)+K1193</f>
        <v>25.779091906461108</v>
      </c>
      <c r="G1220">
        <f t="shared" si="13"/>
        <v>0.17615831285523412</v>
      </c>
    </row>
    <row r="1221" spans="1:7">
      <c r="A1221">
        <v>27</v>
      </c>
      <c r="B1221">
        <v>-13.85</v>
      </c>
      <c r="C1221">
        <v>13</v>
      </c>
      <c r="D1221">
        <v>3500</v>
      </c>
      <c r="E1221">
        <v>21</v>
      </c>
      <c r="F1221">
        <f>[1]!WallScanTrans(B1221,I1193,H1193,J1193,L1193)+K1193</f>
        <v>25.779091906461108</v>
      </c>
      <c r="G1221">
        <f t="shared" si="13"/>
        <v>1.0876056881143843</v>
      </c>
    </row>
    <row r="1222" spans="1:7">
      <c r="A1222" t="s">
        <v>0</v>
      </c>
    </row>
    <row r="1223" spans="1:7">
      <c r="A1223" t="s">
        <v>0</v>
      </c>
    </row>
    <row r="1224" spans="1:7">
      <c r="A1224" t="s">
        <v>0</v>
      </c>
    </row>
    <row r="1225" spans="1:7">
      <c r="A1225" t="s">
        <v>0</v>
      </c>
    </row>
    <row r="1226" spans="1:7">
      <c r="A1226" t="s">
        <v>121</v>
      </c>
    </row>
    <row r="1227" spans="1:7">
      <c r="A1227" t="s">
        <v>2</v>
      </c>
    </row>
    <row r="1228" spans="1:7">
      <c r="A1228" t="s">
        <v>3</v>
      </c>
    </row>
    <row r="1229" spans="1:7">
      <c r="A1229" t="s">
        <v>4</v>
      </c>
    </row>
    <row r="1230" spans="1:7">
      <c r="A1230" t="s">
        <v>5</v>
      </c>
    </row>
    <row r="1231" spans="1:7">
      <c r="A1231" t="s">
        <v>6</v>
      </c>
    </row>
    <row r="1232" spans="1:7">
      <c r="A1232" t="s">
        <v>7</v>
      </c>
    </row>
    <row r="1233" spans="1:12">
      <c r="A1233" t="s">
        <v>122</v>
      </c>
    </row>
    <row r="1234" spans="1:12">
      <c r="A1234" t="s">
        <v>9</v>
      </c>
    </row>
    <row r="1235" spans="1:12">
      <c r="A1235" t="s">
        <v>10</v>
      </c>
    </row>
    <row r="1236" spans="1:12">
      <c r="A1236" t="s">
        <v>11</v>
      </c>
      <c r="H1236" t="s">
        <v>62</v>
      </c>
      <c r="I1236" t="s">
        <v>63</v>
      </c>
      <c r="J1236" t="s">
        <v>64</v>
      </c>
      <c r="K1236" t="s">
        <v>65</v>
      </c>
      <c r="L1236" t="s">
        <v>23</v>
      </c>
    </row>
    <row r="1237" spans="1:12">
      <c r="A1237" t="s">
        <v>0</v>
      </c>
      <c r="H1237">
        <v>-13.118976541159759</v>
      </c>
      <c r="I1237">
        <v>111.38149990667347</v>
      </c>
      <c r="J1237">
        <v>0.15760193742366016</v>
      </c>
      <c r="K1237">
        <v>27.22947097673093</v>
      </c>
      <c r="L1237">
        <v>90.2</v>
      </c>
    </row>
    <row r="1238" spans="1:12">
      <c r="A1238" t="s">
        <v>44</v>
      </c>
      <c r="B1238" t="s">
        <v>37</v>
      </c>
      <c r="C1238" t="s">
        <v>26</v>
      </c>
      <c r="D1238" t="s">
        <v>43</v>
      </c>
      <c r="E1238" t="s">
        <v>42</v>
      </c>
      <c r="F1238" t="s">
        <v>66</v>
      </c>
      <c r="G1238" t="s">
        <v>67</v>
      </c>
      <c r="H1238" t="s">
        <v>68</v>
      </c>
    </row>
    <row r="1239" spans="1:12">
      <c r="A1239">
        <v>1</v>
      </c>
      <c r="B1239">
        <v>-12.33</v>
      </c>
      <c r="C1239">
        <v>12</v>
      </c>
      <c r="D1239">
        <v>3500</v>
      </c>
      <c r="E1239">
        <v>120</v>
      </c>
      <c r="F1239">
        <f>[1]!WallScanTrans(B1239,I1237,H1237,J1237,L1237)+K1237</f>
        <v>138.61097088340441</v>
      </c>
      <c r="G1239">
        <f>(F1239-E1239)^2/E1239</f>
        <v>2.8864019768577212</v>
      </c>
      <c r="H1239">
        <f>SUM(G1239:G1265)/(COUNT(G1239:G1265)-5)</f>
        <v>2.5072877170827872</v>
      </c>
    </row>
    <row r="1240" spans="1:12">
      <c r="A1240">
        <v>2</v>
      </c>
      <c r="B1240">
        <v>-12.404999999999999</v>
      </c>
      <c r="C1240">
        <v>13</v>
      </c>
      <c r="D1240">
        <v>3500</v>
      </c>
      <c r="E1240">
        <v>130</v>
      </c>
      <c r="F1240">
        <f>[1]!WallScanTrans(B1240,I1237,H1237,J1237,L1237)+K1237</f>
        <v>138.61097088340441</v>
      </c>
      <c r="G1240">
        <f t="shared" ref="G1240:G1265" si="14">(F1240-E1240)^2/E1240</f>
        <v>0.57037553503721883</v>
      </c>
    </row>
    <row r="1241" spans="1:12">
      <c r="A1241">
        <v>3</v>
      </c>
      <c r="B1241">
        <v>-12.455</v>
      </c>
      <c r="C1241">
        <v>13</v>
      </c>
      <c r="D1241">
        <v>3500</v>
      </c>
      <c r="E1241">
        <v>104</v>
      </c>
      <c r="F1241">
        <f>[1]!WallScanTrans(B1241,I1237,H1237,J1237,L1237)+K1237</f>
        <v>138.61097088340441</v>
      </c>
      <c r="G1241">
        <f t="shared" si="14"/>
        <v>11.518454860498727</v>
      </c>
    </row>
    <row r="1242" spans="1:12">
      <c r="A1242">
        <v>4</v>
      </c>
      <c r="B1242">
        <v>-12.515000000000001</v>
      </c>
      <c r="C1242">
        <v>13</v>
      </c>
      <c r="D1242">
        <v>3500</v>
      </c>
      <c r="E1242">
        <v>122</v>
      </c>
      <c r="F1242">
        <f>[1]!WallScanTrans(B1242,I1237,H1237,J1237,L1237)+K1237</f>
        <v>138.61097088340441</v>
      </c>
      <c r="G1242">
        <f t="shared" si="14"/>
        <v>2.2616750302402373</v>
      </c>
    </row>
    <row r="1243" spans="1:12">
      <c r="A1243">
        <v>5</v>
      </c>
      <c r="B1243">
        <v>-12.57</v>
      </c>
      <c r="C1243">
        <v>13</v>
      </c>
      <c r="D1243">
        <v>3500</v>
      </c>
      <c r="E1243">
        <v>131</v>
      </c>
      <c r="F1243">
        <f>[1]!WallScanTrans(B1243,I1237,H1237,J1237,L1237)+K1237</f>
        <v>138.61097088340441</v>
      </c>
      <c r="G1243">
        <f t="shared" si="14"/>
        <v>0.44218990677885217</v>
      </c>
    </row>
    <row r="1244" spans="1:12">
      <c r="A1244">
        <v>6</v>
      </c>
      <c r="B1244">
        <v>-12.62</v>
      </c>
      <c r="C1244">
        <v>13</v>
      </c>
      <c r="D1244">
        <v>3500</v>
      </c>
      <c r="E1244">
        <v>144</v>
      </c>
      <c r="F1244">
        <f>[1]!WallScanTrans(B1244,I1237,H1237,J1237,L1237)+K1237</f>
        <v>138.61097088340441</v>
      </c>
      <c r="G1244">
        <f t="shared" si="14"/>
        <v>0.20167801957996592</v>
      </c>
    </row>
    <row r="1245" spans="1:12">
      <c r="A1245">
        <v>7</v>
      </c>
      <c r="B1245">
        <v>-12.68</v>
      </c>
      <c r="C1245">
        <v>13</v>
      </c>
      <c r="D1245">
        <v>3500</v>
      </c>
      <c r="E1245">
        <v>147</v>
      </c>
      <c r="F1245">
        <f>[1]!WallScanTrans(B1245,I1237,H1237,J1237,L1237)+K1237</f>
        <v>138.61097088340441</v>
      </c>
      <c r="G1245">
        <f t="shared" si="14"/>
        <v>0.47874700353121541</v>
      </c>
    </row>
    <row r="1246" spans="1:12">
      <c r="A1246">
        <v>8</v>
      </c>
      <c r="B1246">
        <v>-12.744999999999999</v>
      </c>
      <c r="C1246">
        <v>13</v>
      </c>
      <c r="D1246">
        <v>3500</v>
      </c>
      <c r="E1246">
        <v>168</v>
      </c>
      <c r="F1246">
        <f>[1]!WallScanTrans(B1246,I1237,H1237,J1237,L1237)+K1237</f>
        <v>138.61097088340441</v>
      </c>
      <c r="G1246">
        <f t="shared" si="14"/>
        <v>5.1411609072387119</v>
      </c>
    </row>
    <row r="1247" spans="1:12">
      <c r="A1247">
        <v>9</v>
      </c>
      <c r="B1247">
        <v>-12.79</v>
      </c>
      <c r="C1247">
        <v>13</v>
      </c>
      <c r="D1247">
        <v>3500</v>
      </c>
      <c r="E1247">
        <v>162</v>
      </c>
      <c r="F1247">
        <f>[1]!WallScanTrans(B1247,I1237,H1237,J1237,L1237)+K1237</f>
        <v>138.61097088340441</v>
      </c>
      <c r="G1247">
        <f t="shared" si="14"/>
        <v>3.3768313766478797</v>
      </c>
    </row>
    <row r="1248" spans="1:12">
      <c r="A1248">
        <v>10</v>
      </c>
      <c r="B1248">
        <v>-12.85</v>
      </c>
      <c r="C1248">
        <v>13</v>
      </c>
      <c r="D1248">
        <v>3500</v>
      </c>
      <c r="E1248">
        <v>182</v>
      </c>
      <c r="F1248">
        <f>[1]!WallScanTrans(B1248,I1237,H1237,J1237,L1237)+K1237</f>
        <v>138.61097088340441</v>
      </c>
      <c r="G1248">
        <f t="shared" si="14"/>
        <v>10.343999163081209</v>
      </c>
    </row>
    <row r="1249" spans="1:7">
      <c r="A1249">
        <v>11</v>
      </c>
      <c r="B1249">
        <v>-12.904999999999999</v>
      </c>
      <c r="C1249">
        <v>13</v>
      </c>
      <c r="D1249">
        <v>3500</v>
      </c>
      <c r="E1249">
        <v>149</v>
      </c>
      <c r="F1249">
        <f>[1]!WallScanTrans(B1249,I1237,H1237,J1237,L1237)+K1237</f>
        <v>138.52934160532922</v>
      </c>
      <c r="G1249">
        <f t="shared" si="14"/>
        <v>0.73580326991872236</v>
      </c>
    </row>
    <row r="1250" spans="1:7">
      <c r="A1250">
        <v>12</v>
      </c>
      <c r="B1250">
        <v>-12.96</v>
      </c>
      <c r="C1250">
        <v>13</v>
      </c>
      <c r="D1250">
        <v>3500</v>
      </c>
      <c r="E1250">
        <v>137</v>
      </c>
      <c r="F1250">
        <f>[1]!WallScanTrans(B1250,I1237,H1237,J1237,L1237)+K1237</f>
        <v>134.07217554550698</v>
      </c>
      <c r="G1250">
        <f t="shared" si="14"/>
        <v>6.2570482016987963E-2</v>
      </c>
    </row>
    <row r="1251" spans="1:7">
      <c r="A1251">
        <v>13</v>
      </c>
      <c r="B1251">
        <v>-13.01</v>
      </c>
      <c r="C1251">
        <v>13</v>
      </c>
      <c r="D1251">
        <v>3500</v>
      </c>
      <c r="E1251">
        <v>123</v>
      </c>
      <c r="F1251">
        <f>[1]!WallScanTrans(B1251,I1237,H1237,J1237,L1237)+K1237</f>
        <v>124.11408185478689</v>
      </c>
      <c r="G1251">
        <f t="shared" si="14"/>
        <v>1.0090881131425974E-2</v>
      </c>
    </row>
    <row r="1252" spans="1:7">
      <c r="A1252">
        <v>14</v>
      </c>
      <c r="B1252">
        <v>-13.07</v>
      </c>
      <c r="C1252">
        <v>13</v>
      </c>
      <c r="D1252">
        <v>3500</v>
      </c>
      <c r="E1252">
        <v>114</v>
      </c>
      <c r="F1252">
        <f>[1]!WallScanTrans(B1252,I1237,H1237,J1237,L1237)+K1237</f>
        <v>104.73952714024219</v>
      </c>
      <c r="G1252">
        <f t="shared" si="14"/>
        <v>0.75224875075711428</v>
      </c>
    </row>
    <row r="1253" spans="1:7">
      <c r="A1253">
        <v>15</v>
      </c>
      <c r="B1253">
        <v>-13.125</v>
      </c>
      <c r="C1253">
        <v>13</v>
      </c>
      <c r="D1253">
        <v>3500</v>
      </c>
      <c r="E1253">
        <v>73</v>
      </c>
      <c r="F1253">
        <f>[1]!WallScanTrans(B1253,I1237,H1237,J1237,L1237)+K1237</f>
        <v>79.945677687699828</v>
      </c>
      <c r="G1253">
        <f t="shared" si="14"/>
        <v>0.66085532248508527</v>
      </c>
    </row>
    <row r="1254" spans="1:7">
      <c r="A1254">
        <v>16</v>
      </c>
      <c r="B1254">
        <v>-13.175000000000001</v>
      </c>
      <c r="C1254">
        <v>13</v>
      </c>
      <c r="D1254">
        <v>3500</v>
      </c>
      <c r="E1254">
        <v>58</v>
      </c>
      <c r="F1254">
        <f>[1]!WallScanTrans(B1254,I1237,H1237,J1237,L1237)+K1237</f>
        <v>58.405608253841891</v>
      </c>
      <c r="G1254">
        <f t="shared" si="14"/>
        <v>2.8365181997356474E-3</v>
      </c>
    </row>
    <row r="1255" spans="1:7">
      <c r="A1255">
        <v>17</v>
      </c>
      <c r="B1255">
        <v>-13.234999999999999</v>
      </c>
      <c r="C1255">
        <v>13</v>
      </c>
      <c r="D1255">
        <v>3500</v>
      </c>
      <c r="E1255">
        <v>40</v>
      </c>
      <c r="F1255">
        <f>[1]!WallScanTrans(B1255,I1237,H1237,J1237,L1237)+K1237</f>
        <v>39.982367218893295</v>
      </c>
      <c r="G1255">
        <f t="shared" si="14"/>
        <v>7.772874238924681E-6</v>
      </c>
    </row>
    <row r="1256" spans="1:7">
      <c r="A1256">
        <v>18</v>
      </c>
      <c r="B1256">
        <v>-13.285</v>
      </c>
      <c r="C1256">
        <v>13</v>
      </c>
      <c r="D1256">
        <v>3500</v>
      </c>
      <c r="E1256">
        <v>35</v>
      </c>
      <c r="F1256">
        <f>[1]!WallScanTrans(B1256,I1237,H1237,J1237,L1237)+K1237</f>
        <v>30.817034927835817</v>
      </c>
      <c r="G1256">
        <f t="shared" si="14"/>
        <v>0.49991990842701467</v>
      </c>
    </row>
    <row r="1257" spans="1:7">
      <c r="A1257">
        <v>19</v>
      </c>
      <c r="B1257">
        <v>-13.335000000000001</v>
      </c>
      <c r="C1257">
        <v>13</v>
      </c>
      <c r="D1257">
        <v>3500</v>
      </c>
      <c r="E1257">
        <v>27</v>
      </c>
      <c r="F1257">
        <f>[1]!WallScanTrans(B1257,I1237,H1237,J1237,L1237)+K1237</f>
        <v>27.276583156233201</v>
      </c>
      <c r="G1257">
        <f t="shared" si="14"/>
        <v>2.8332682337747889E-3</v>
      </c>
    </row>
    <row r="1258" spans="1:7">
      <c r="A1258">
        <v>20</v>
      </c>
      <c r="B1258">
        <v>-13.395</v>
      </c>
      <c r="C1258">
        <v>13</v>
      </c>
      <c r="D1258">
        <v>3500</v>
      </c>
      <c r="E1258">
        <v>37</v>
      </c>
      <c r="F1258">
        <f>[1]!WallScanTrans(B1258,I1237,H1237,J1237,L1237)+K1237</f>
        <v>27.22947097673093</v>
      </c>
      <c r="G1258">
        <f t="shared" si="14"/>
        <v>2.5800874971498176</v>
      </c>
    </row>
    <row r="1259" spans="1:7">
      <c r="A1259">
        <v>21</v>
      </c>
      <c r="B1259">
        <v>-13.455</v>
      </c>
      <c r="C1259">
        <v>13</v>
      </c>
      <c r="D1259">
        <v>3500</v>
      </c>
      <c r="E1259">
        <v>22</v>
      </c>
      <c r="F1259">
        <f>[1]!WallScanTrans(B1259,I1237,H1237,J1237,L1237)+K1237</f>
        <v>27.22947097673093</v>
      </c>
      <c r="G1259">
        <f t="shared" si="14"/>
        <v>1.2430621225668703</v>
      </c>
    </row>
    <row r="1260" spans="1:7">
      <c r="A1260">
        <v>22</v>
      </c>
      <c r="B1260">
        <v>-13.505000000000001</v>
      </c>
      <c r="C1260">
        <v>13</v>
      </c>
      <c r="D1260">
        <v>3500</v>
      </c>
      <c r="E1260">
        <v>38</v>
      </c>
      <c r="F1260">
        <f>[1]!WallScanTrans(B1260,I1237,H1237,J1237,L1237)+K1237</f>
        <v>27.22947097673093</v>
      </c>
      <c r="G1260">
        <f t="shared" si="14"/>
        <v>3.0527446168705628</v>
      </c>
    </row>
    <row r="1261" spans="1:7">
      <c r="A1261">
        <v>23</v>
      </c>
      <c r="B1261">
        <v>-13.57</v>
      </c>
      <c r="C1261">
        <v>13</v>
      </c>
      <c r="D1261">
        <v>3500</v>
      </c>
      <c r="E1261">
        <v>18</v>
      </c>
      <c r="F1261">
        <f>[1]!WallScanTrans(B1261,I1237,H1237,J1237,L1237)+K1237</f>
        <v>27.22947097673093</v>
      </c>
      <c r="G1261">
        <f t="shared" si="14"/>
        <v>4.7323963616843656</v>
      </c>
    </row>
    <row r="1262" spans="1:7">
      <c r="A1262">
        <v>24</v>
      </c>
      <c r="B1262">
        <v>-13.62</v>
      </c>
      <c r="C1262">
        <v>13</v>
      </c>
      <c r="D1262">
        <v>3500</v>
      </c>
      <c r="E1262">
        <v>24</v>
      </c>
      <c r="F1262">
        <f>[1]!WallScanTrans(B1262,I1237,H1237,J1237,L1237)+K1237</f>
        <v>27.22947097673093</v>
      </c>
      <c r="G1262">
        <f t="shared" si="14"/>
        <v>0.43456178289780945</v>
      </c>
    </row>
    <row r="1263" spans="1:7">
      <c r="A1263">
        <v>25</v>
      </c>
      <c r="B1263">
        <v>-13.664999999999999</v>
      </c>
      <c r="C1263">
        <v>13</v>
      </c>
      <c r="D1263">
        <v>3500</v>
      </c>
      <c r="E1263">
        <v>35</v>
      </c>
      <c r="F1263">
        <f>[1]!WallScanTrans(B1263,I1237,H1237,J1237,L1237)+K1237</f>
        <v>27.22947097673093</v>
      </c>
      <c r="G1263">
        <f t="shared" si="14"/>
        <v>1.7251748943276277</v>
      </c>
    </row>
    <row r="1264" spans="1:7">
      <c r="A1264">
        <v>26</v>
      </c>
      <c r="B1264">
        <v>-13.73</v>
      </c>
      <c r="C1264">
        <v>13</v>
      </c>
      <c r="D1264">
        <v>3500</v>
      </c>
      <c r="E1264">
        <v>33</v>
      </c>
      <c r="F1264">
        <f>[1]!WallScanTrans(B1264,I1237,H1237,J1237,L1237)+K1237</f>
        <v>27.22947097673093</v>
      </c>
      <c r="G1264">
        <f t="shared" si="14"/>
        <v>1.009060763890627</v>
      </c>
    </row>
    <row r="1265" spans="1:12">
      <c r="A1265">
        <v>27</v>
      </c>
      <c r="B1265">
        <v>-13.78</v>
      </c>
      <c r="C1265">
        <v>13</v>
      </c>
      <c r="D1265">
        <v>3500</v>
      </c>
      <c r="E1265">
        <v>24</v>
      </c>
      <c r="F1265">
        <f>[1]!WallScanTrans(B1265,I1237,H1237,J1237,L1237)+K1237</f>
        <v>27.22947097673093</v>
      </c>
      <c r="G1265">
        <f t="shared" si="14"/>
        <v>0.43456178289780945</v>
      </c>
    </row>
    <row r="1266" spans="1:12">
      <c r="A1266" t="s">
        <v>0</v>
      </c>
    </row>
    <row r="1267" spans="1:12">
      <c r="A1267" t="s">
        <v>0</v>
      </c>
    </row>
    <row r="1268" spans="1:12">
      <c r="A1268" t="s">
        <v>0</v>
      </c>
    </row>
    <row r="1269" spans="1:12">
      <c r="A1269" t="s">
        <v>0</v>
      </c>
    </row>
    <row r="1270" spans="1:12">
      <c r="A1270" t="s">
        <v>123</v>
      </c>
    </row>
    <row r="1271" spans="1:12">
      <c r="A1271" t="s">
        <v>2</v>
      </c>
    </row>
    <row r="1272" spans="1:12">
      <c r="A1272" t="s">
        <v>3</v>
      </c>
    </row>
    <row r="1273" spans="1:12">
      <c r="A1273" t="s">
        <v>4</v>
      </c>
    </row>
    <row r="1274" spans="1:12">
      <c r="A1274" t="s">
        <v>5</v>
      </c>
    </row>
    <row r="1275" spans="1:12">
      <c r="A1275" t="s">
        <v>6</v>
      </c>
    </row>
    <row r="1276" spans="1:12">
      <c r="A1276" t="s">
        <v>7</v>
      </c>
    </row>
    <row r="1277" spans="1:12">
      <c r="A1277" t="s">
        <v>124</v>
      </c>
    </row>
    <row r="1278" spans="1:12">
      <c r="A1278" t="s">
        <v>9</v>
      </c>
    </row>
    <row r="1279" spans="1:12">
      <c r="A1279" t="s">
        <v>10</v>
      </c>
    </row>
    <row r="1280" spans="1:12">
      <c r="A1280" t="s">
        <v>11</v>
      </c>
      <c r="H1280" t="s">
        <v>62</v>
      </c>
      <c r="I1280" t="s">
        <v>63</v>
      </c>
      <c r="J1280" t="s">
        <v>64</v>
      </c>
      <c r="K1280" t="s">
        <v>65</v>
      </c>
      <c r="L1280" t="s">
        <v>23</v>
      </c>
    </row>
    <row r="1281" spans="1:12">
      <c r="A1281" t="s">
        <v>0</v>
      </c>
      <c r="H1281">
        <v>-13.118796809818512</v>
      </c>
      <c r="I1281">
        <v>93.319018779164963</v>
      </c>
      <c r="J1281">
        <v>0.17684471162114176</v>
      </c>
      <c r="K1281">
        <v>25.514144682170514</v>
      </c>
      <c r="L1281">
        <v>90.2</v>
      </c>
    </row>
    <row r="1282" spans="1:12">
      <c r="A1282" t="s">
        <v>44</v>
      </c>
      <c r="B1282" t="s">
        <v>37</v>
      </c>
      <c r="C1282" t="s">
        <v>26</v>
      </c>
      <c r="D1282" t="s">
        <v>43</v>
      </c>
      <c r="E1282" t="s">
        <v>42</v>
      </c>
      <c r="F1282" t="s">
        <v>66</v>
      </c>
      <c r="G1282" t="s">
        <v>67</v>
      </c>
      <c r="H1282" t="s">
        <v>68</v>
      </c>
    </row>
    <row r="1283" spans="1:12">
      <c r="A1283">
        <v>1</v>
      </c>
      <c r="B1283">
        <v>-12.42</v>
      </c>
      <c r="C1283">
        <v>13</v>
      </c>
      <c r="D1283">
        <v>3500</v>
      </c>
      <c r="E1283">
        <v>115</v>
      </c>
      <c r="F1283">
        <f>[1]!WallScanTrans(B1283,I1281,H1281,J1281,L1281)+K1281</f>
        <v>118.83316346133547</v>
      </c>
      <c r="G1283">
        <f>(F1283-E1283)^2/E1283</f>
        <v>0.1277664532288465</v>
      </c>
      <c r="H1283">
        <f>SUM(G1283:G1309)/(COUNT(G1283:G1309)-5)</f>
        <v>1.1657172743478008</v>
      </c>
    </row>
    <row r="1284" spans="1:12">
      <c r="A1284">
        <v>2</v>
      </c>
      <c r="B1284">
        <v>-12.494999999999999</v>
      </c>
      <c r="C1284">
        <v>13</v>
      </c>
      <c r="D1284">
        <v>3500</v>
      </c>
      <c r="E1284">
        <v>112</v>
      </c>
      <c r="F1284">
        <f>[1]!WallScanTrans(B1284,I1281,H1281,J1281,L1281)+K1281</f>
        <v>118.83316346133547</v>
      </c>
      <c r="G1284">
        <f t="shared" ref="G1284:G1309" si="15">(F1284-E1284)^2/E1284</f>
        <v>0.4168939543690196</v>
      </c>
    </row>
    <row r="1285" spans="1:12">
      <c r="A1285">
        <v>3</v>
      </c>
      <c r="B1285">
        <v>-12.545</v>
      </c>
      <c r="C1285">
        <v>14</v>
      </c>
      <c r="D1285">
        <v>3500</v>
      </c>
      <c r="E1285">
        <v>102</v>
      </c>
      <c r="F1285">
        <f>[1]!WallScanTrans(B1285,I1281,H1281,J1281,L1281)+K1281</f>
        <v>118.83316346133547</v>
      </c>
      <c r="G1285">
        <f t="shared" si="15"/>
        <v>2.7779940403533296</v>
      </c>
    </row>
    <row r="1286" spans="1:12">
      <c r="A1286">
        <v>4</v>
      </c>
      <c r="B1286">
        <v>-12.605</v>
      </c>
      <c r="C1286">
        <v>13</v>
      </c>
      <c r="D1286">
        <v>3500</v>
      </c>
      <c r="E1286">
        <v>117</v>
      </c>
      <c r="F1286">
        <f>[1]!WallScanTrans(B1286,I1281,H1281,J1281,L1281)+K1281</f>
        <v>118.83316346133547</v>
      </c>
      <c r="G1286">
        <f t="shared" si="15"/>
        <v>2.8722122016884226E-2</v>
      </c>
    </row>
    <row r="1287" spans="1:12">
      <c r="A1287">
        <v>5</v>
      </c>
      <c r="B1287">
        <v>-12.66</v>
      </c>
      <c r="C1287">
        <v>13</v>
      </c>
      <c r="D1287">
        <v>3500</v>
      </c>
      <c r="E1287">
        <v>116</v>
      </c>
      <c r="F1287">
        <f>[1]!WallScanTrans(B1287,I1281,H1281,J1281,L1281)+K1281</f>
        <v>118.83316346133547</v>
      </c>
      <c r="G1287">
        <f t="shared" si="15"/>
        <v>6.9196682746951732E-2</v>
      </c>
    </row>
    <row r="1288" spans="1:12">
      <c r="A1288">
        <v>6</v>
      </c>
      <c r="B1288">
        <v>-12.71</v>
      </c>
      <c r="C1288">
        <v>13</v>
      </c>
      <c r="D1288">
        <v>3500</v>
      </c>
      <c r="E1288">
        <v>117</v>
      </c>
      <c r="F1288">
        <f>[1]!WallScanTrans(B1288,I1281,H1281,J1281,L1281)+K1281</f>
        <v>118.83316346133547</v>
      </c>
      <c r="G1288">
        <f t="shared" si="15"/>
        <v>2.8722122016884226E-2</v>
      </c>
    </row>
    <row r="1289" spans="1:12">
      <c r="A1289">
        <v>7</v>
      </c>
      <c r="B1289">
        <v>-12.77</v>
      </c>
      <c r="C1289">
        <v>13</v>
      </c>
      <c r="D1289">
        <v>3500</v>
      </c>
      <c r="E1289">
        <v>132</v>
      </c>
      <c r="F1289">
        <f>[1]!WallScanTrans(B1289,I1281,H1281,J1281,L1281)+K1281</f>
        <v>118.83316346133547</v>
      </c>
      <c r="G1289">
        <f t="shared" si="15"/>
        <v>1.3133756396659944</v>
      </c>
    </row>
    <row r="1290" spans="1:12">
      <c r="A1290">
        <v>8</v>
      </c>
      <c r="B1290">
        <v>-12.83</v>
      </c>
      <c r="C1290">
        <v>13</v>
      </c>
      <c r="D1290">
        <v>3500</v>
      </c>
      <c r="E1290">
        <v>118</v>
      </c>
      <c r="F1290">
        <f>[1]!WallScanTrans(B1290,I1281,H1281,J1281,L1281)+K1281</f>
        <v>118.83316346133547</v>
      </c>
      <c r="G1290">
        <f t="shared" si="15"/>
        <v>5.8827233330890454E-3</v>
      </c>
    </row>
    <row r="1291" spans="1:12">
      <c r="A1291">
        <v>9</v>
      </c>
      <c r="B1291">
        <v>-12.88</v>
      </c>
      <c r="C1291">
        <v>13</v>
      </c>
      <c r="D1291">
        <v>3500</v>
      </c>
      <c r="E1291">
        <v>139</v>
      </c>
      <c r="F1291">
        <f>[1]!WallScanTrans(B1291,I1281,H1281,J1281,L1281)+K1281</f>
        <v>118.74481063328822</v>
      </c>
      <c r="G1291">
        <f t="shared" si="15"/>
        <v>2.9516021315205307</v>
      </c>
    </row>
    <row r="1292" spans="1:12">
      <c r="A1292">
        <v>10</v>
      </c>
      <c r="B1292">
        <v>-12.94</v>
      </c>
      <c r="C1292">
        <v>13</v>
      </c>
      <c r="D1292">
        <v>3500</v>
      </c>
      <c r="E1292">
        <v>118</v>
      </c>
      <c r="F1292">
        <f>[1]!WallScanTrans(B1292,I1281,H1281,J1281,L1281)+K1281</f>
        <v>115.07400252570761</v>
      </c>
      <c r="G1292">
        <f t="shared" si="15"/>
        <v>7.2554756098012124E-2</v>
      </c>
    </row>
    <row r="1293" spans="1:12">
      <c r="A1293">
        <v>11</v>
      </c>
      <c r="B1293">
        <v>-12.994999999999999</v>
      </c>
      <c r="C1293">
        <v>13</v>
      </c>
      <c r="D1293">
        <v>3500</v>
      </c>
      <c r="E1293">
        <v>126</v>
      </c>
      <c r="F1293">
        <f>[1]!WallScanTrans(B1293,I1281,H1281,J1281,L1281)+K1281</f>
        <v>106.97431428342082</v>
      </c>
      <c r="G1293">
        <f t="shared" si="15"/>
        <v>2.8728310871908325</v>
      </c>
    </row>
    <row r="1294" spans="1:12">
      <c r="A1294">
        <v>12</v>
      </c>
      <c r="B1294">
        <v>-13.045</v>
      </c>
      <c r="C1294">
        <v>13</v>
      </c>
      <c r="D1294">
        <v>3500</v>
      </c>
      <c r="E1294">
        <v>97</v>
      </c>
      <c r="F1294">
        <f>[1]!WallScanTrans(B1294,I1281,H1281,J1281,L1281)+K1281</f>
        <v>95.680906117820115</v>
      </c>
      <c r="G1294">
        <f t="shared" si="15"/>
        <v>1.7938233711385577E-2</v>
      </c>
    </row>
    <row r="1295" spans="1:12">
      <c r="A1295">
        <v>13</v>
      </c>
      <c r="B1295">
        <v>-13.105</v>
      </c>
      <c r="C1295">
        <v>13</v>
      </c>
      <c r="D1295">
        <v>3500</v>
      </c>
      <c r="E1295">
        <v>62</v>
      </c>
      <c r="F1295">
        <f>[1]!WallScanTrans(B1295,I1281,H1281,J1281,L1281)+K1281</f>
        <v>77.188175473529228</v>
      </c>
      <c r="G1295">
        <f t="shared" si="15"/>
        <v>3.720656035721206</v>
      </c>
    </row>
    <row r="1296" spans="1:12">
      <c r="A1296">
        <v>14</v>
      </c>
      <c r="B1296">
        <v>-13.16</v>
      </c>
      <c r="C1296">
        <v>13</v>
      </c>
      <c r="D1296">
        <v>3500</v>
      </c>
      <c r="E1296">
        <v>64</v>
      </c>
      <c r="F1296">
        <f>[1]!WallScanTrans(B1296,I1281,H1281,J1281,L1281)+K1281</f>
        <v>58.043464359913372</v>
      </c>
      <c r="G1296">
        <f t="shared" si="15"/>
        <v>0.55437995049409705</v>
      </c>
    </row>
    <row r="1297" spans="1:7">
      <c r="A1297">
        <v>15</v>
      </c>
      <c r="B1297">
        <v>-13.215</v>
      </c>
      <c r="C1297">
        <v>13</v>
      </c>
      <c r="D1297">
        <v>3500</v>
      </c>
      <c r="E1297">
        <v>45</v>
      </c>
      <c r="F1297">
        <f>[1]!WallScanTrans(B1297,I1281,H1281,J1281,L1281)+K1281</f>
        <v>43.142685938257273</v>
      </c>
      <c r="G1297">
        <f t="shared" si="15"/>
        <v>7.6658122754383703E-2</v>
      </c>
    </row>
    <row r="1298" spans="1:7">
      <c r="A1298">
        <v>16</v>
      </c>
      <c r="B1298">
        <v>-13.27</v>
      </c>
      <c r="C1298">
        <v>13</v>
      </c>
      <c r="D1298">
        <v>3500</v>
      </c>
      <c r="E1298">
        <v>36</v>
      </c>
      <c r="F1298">
        <f>[1]!WallScanTrans(B1298,I1281,H1281,J1281,L1281)+K1281</f>
        <v>32.77082829170697</v>
      </c>
      <c r="G1298">
        <f t="shared" si="15"/>
        <v>0.28965416449000359</v>
      </c>
    </row>
    <row r="1299" spans="1:7">
      <c r="A1299">
        <v>17</v>
      </c>
      <c r="B1299">
        <v>-13.324999999999999</v>
      </c>
      <c r="C1299">
        <v>13</v>
      </c>
      <c r="D1299">
        <v>3500</v>
      </c>
      <c r="E1299">
        <v>26</v>
      </c>
      <c r="F1299">
        <f>[1]!WallScanTrans(B1299,I1281,H1281,J1281,L1281)+K1281</f>
        <v>26.927891420262455</v>
      </c>
      <c r="G1299">
        <f t="shared" si="15"/>
        <v>3.3114711069102909E-2</v>
      </c>
    </row>
    <row r="1300" spans="1:7">
      <c r="A1300">
        <v>18</v>
      </c>
      <c r="B1300">
        <v>-13.375</v>
      </c>
      <c r="C1300">
        <v>13</v>
      </c>
      <c r="D1300">
        <v>3500</v>
      </c>
      <c r="E1300">
        <v>25</v>
      </c>
      <c r="F1300">
        <f>[1]!WallScanTrans(B1300,I1281,H1281,J1281,L1281)+K1281</f>
        <v>25.514144682170514</v>
      </c>
      <c r="G1300">
        <f t="shared" si="15"/>
        <v>1.0573790168168746E-2</v>
      </c>
    </row>
    <row r="1301" spans="1:7">
      <c r="A1301">
        <v>19</v>
      </c>
      <c r="B1301">
        <v>-13.435</v>
      </c>
      <c r="C1301">
        <v>13</v>
      </c>
      <c r="D1301">
        <v>3500</v>
      </c>
      <c r="E1301">
        <v>32</v>
      </c>
      <c r="F1301">
        <f>[1]!WallScanTrans(B1301,I1281,H1281,J1281,L1281)+K1281</f>
        <v>25.514144682170514</v>
      </c>
      <c r="G1301">
        <f t="shared" si="15"/>
        <v>1.314572475119282</v>
      </c>
    </row>
    <row r="1302" spans="1:7">
      <c r="A1302">
        <v>20</v>
      </c>
      <c r="B1302">
        <v>-13.484999999999999</v>
      </c>
      <c r="C1302">
        <v>13</v>
      </c>
      <c r="D1302">
        <v>3500</v>
      </c>
      <c r="E1302">
        <v>29</v>
      </c>
      <c r="F1302">
        <f>[1]!WallScanTrans(B1302,I1281,H1281,J1281,L1281)+K1281</f>
        <v>25.514144682170514</v>
      </c>
      <c r="G1302">
        <f t="shared" si="15"/>
        <v>0.41900645851172785</v>
      </c>
    </row>
    <row r="1303" spans="1:7">
      <c r="A1303">
        <v>21</v>
      </c>
      <c r="B1303">
        <v>-13.54</v>
      </c>
      <c r="C1303">
        <v>13</v>
      </c>
      <c r="D1303">
        <v>3500</v>
      </c>
      <c r="E1303">
        <v>33</v>
      </c>
      <c r="F1303">
        <f>[1]!WallScanTrans(B1303,I1281,H1281,J1281,L1281)+K1281</f>
        <v>25.514144682170514</v>
      </c>
      <c r="G1303">
        <f t="shared" si="15"/>
        <v>1.6981221163477576</v>
      </c>
    </row>
    <row r="1304" spans="1:7">
      <c r="A1304">
        <v>22</v>
      </c>
      <c r="B1304">
        <v>-13.595000000000001</v>
      </c>
      <c r="C1304">
        <v>13</v>
      </c>
      <c r="D1304">
        <v>3500</v>
      </c>
      <c r="E1304">
        <v>31</v>
      </c>
      <c r="F1304">
        <f>[1]!WallScanTrans(B1304,I1281,H1281,J1281,L1281)+K1281</f>
        <v>25.514144682170514</v>
      </c>
      <c r="G1304">
        <f t="shared" si="15"/>
        <v>0.9707938247792921</v>
      </c>
    </row>
    <row r="1305" spans="1:7">
      <c r="A1305">
        <v>23</v>
      </c>
      <c r="B1305">
        <v>-13.654999999999999</v>
      </c>
      <c r="C1305">
        <v>13</v>
      </c>
      <c r="D1305">
        <v>3500</v>
      </c>
      <c r="E1305">
        <v>18</v>
      </c>
      <c r="F1305">
        <f>[1]!WallScanTrans(B1305,I1281,H1281,J1281,L1281)+K1281</f>
        <v>25.514144682170514</v>
      </c>
      <c r="G1305">
        <f t="shared" si="15"/>
        <v>3.1367983502550785</v>
      </c>
    </row>
    <row r="1306" spans="1:7">
      <c r="A1306">
        <v>24</v>
      </c>
      <c r="B1306">
        <v>-13.705</v>
      </c>
      <c r="C1306">
        <v>13</v>
      </c>
      <c r="D1306">
        <v>3500</v>
      </c>
      <c r="E1306">
        <v>26</v>
      </c>
      <c r="F1306">
        <f>[1]!WallScanTrans(B1306,I1281,H1281,J1281,L1281)+K1281</f>
        <v>25.514144682170514</v>
      </c>
      <c r="G1306">
        <f t="shared" si="15"/>
        <v>9.0790534562765791E-3</v>
      </c>
    </row>
    <row r="1307" spans="1:7">
      <c r="A1307">
        <v>25</v>
      </c>
      <c r="B1307">
        <v>-13.76</v>
      </c>
      <c r="C1307">
        <v>13</v>
      </c>
      <c r="D1307">
        <v>3500</v>
      </c>
      <c r="E1307">
        <v>19</v>
      </c>
      <c r="F1307">
        <f>[1]!WallScanTrans(B1307,I1281,H1281,J1281,L1281)+K1281</f>
        <v>25.514144682170514</v>
      </c>
      <c r="G1307">
        <f t="shared" si="15"/>
        <v>2.2333726810658097</v>
      </c>
    </row>
    <row r="1308" spans="1:7">
      <c r="A1308">
        <v>26</v>
      </c>
      <c r="B1308">
        <v>-13.815</v>
      </c>
      <c r="C1308">
        <v>13</v>
      </c>
      <c r="D1308">
        <v>3500</v>
      </c>
      <c r="E1308">
        <v>23</v>
      </c>
      <c r="F1308">
        <f>[1]!WallScanTrans(B1308,I1281,H1281,J1281,L1281)+K1281</f>
        <v>25.514144682170514</v>
      </c>
      <c r="G1308">
        <f t="shared" si="15"/>
        <v>0.27482276012549017</v>
      </c>
    </row>
    <row r="1309" spans="1:7">
      <c r="A1309">
        <v>27</v>
      </c>
      <c r="B1309">
        <v>-13.87</v>
      </c>
      <c r="C1309">
        <v>13</v>
      </c>
      <c r="D1309">
        <v>3500</v>
      </c>
      <c r="E1309">
        <v>28</v>
      </c>
      <c r="F1309">
        <f>[1]!WallScanTrans(B1309,I1281,H1281,J1281,L1281)+K1281</f>
        <v>25.514144682170514</v>
      </c>
      <c r="G1309">
        <f t="shared" si="15"/>
        <v>0.22069559504218342</v>
      </c>
    </row>
    <row r="1310" spans="1:7">
      <c r="A1310" t="s">
        <v>0</v>
      </c>
    </row>
    <row r="1311" spans="1:7">
      <c r="A1311" t="s">
        <v>0</v>
      </c>
    </row>
    <row r="1312" spans="1:7">
      <c r="A1312" t="s">
        <v>0</v>
      </c>
    </row>
    <row r="1313" spans="1:21">
      <c r="A1313" t="s">
        <v>0</v>
      </c>
    </row>
    <row r="1314" spans="1:21">
      <c r="A1314" t="s">
        <v>125</v>
      </c>
    </row>
    <row r="1315" spans="1:21">
      <c r="A1315" t="s">
        <v>2</v>
      </c>
    </row>
    <row r="1316" spans="1:21">
      <c r="A1316" t="s">
        <v>3</v>
      </c>
    </row>
    <row r="1317" spans="1:21">
      <c r="A1317" t="s">
        <v>4</v>
      </c>
    </row>
    <row r="1318" spans="1:21">
      <c r="A1318" t="s">
        <v>5</v>
      </c>
    </row>
    <row r="1319" spans="1:21">
      <c r="A1319" t="s">
        <v>6</v>
      </c>
    </row>
    <row r="1320" spans="1:21">
      <c r="A1320" t="s">
        <v>7</v>
      </c>
    </row>
    <row r="1321" spans="1:21">
      <c r="A1321" t="s">
        <v>126</v>
      </c>
    </row>
    <row r="1322" spans="1:21">
      <c r="A1322" t="s">
        <v>9</v>
      </c>
    </row>
    <row r="1323" spans="1:21">
      <c r="A1323" t="s">
        <v>10</v>
      </c>
    </row>
    <row r="1324" spans="1:21">
      <c r="A1324" t="s">
        <v>11</v>
      </c>
      <c r="H1324" t="s">
        <v>62</v>
      </c>
      <c r="I1324" t="s">
        <v>63</v>
      </c>
      <c r="J1324" t="s">
        <v>64</v>
      </c>
      <c r="K1324" t="s">
        <v>65</v>
      </c>
      <c r="L1324" t="s">
        <v>23</v>
      </c>
    </row>
    <row r="1325" spans="1:21">
      <c r="A1325" t="s">
        <v>0</v>
      </c>
      <c r="H1325">
        <v>-13.202300882877196</v>
      </c>
      <c r="I1325">
        <v>73.334705057400086</v>
      </c>
      <c r="J1325">
        <v>0.16668249363876486</v>
      </c>
      <c r="K1325">
        <v>27.93509842048536</v>
      </c>
      <c r="L1325">
        <v>90.2</v>
      </c>
    </row>
    <row r="1326" spans="1:21">
      <c r="A1326" t="s">
        <v>44</v>
      </c>
      <c r="B1326" t="s">
        <v>37</v>
      </c>
      <c r="C1326" t="s">
        <v>26</v>
      </c>
      <c r="D1326" t="s">
        <v>43</v>
      </c>
      <c r="E1326" t="s">
        <v>42</v>
      </c>
      <c r="F1326" t="s">
        <v>66</v>
      </c>
      <c r="G1326" t="s">
        <v>67</v>
      </c>
      <c r="H1326" t="s">
        <v>68</v>
      </c>
    </row>
    <row r="1327" spans="1:21">
      <c r="A1327">
        <v>1</v>
      </c>
      <c r="B1327">
        <v>-12.36</v>
      </c>
      <c r="C1327">
        <v>13</v>
      </c>
      <c r="D1327">
        <v>3500</v>
      </c>
      <c r="E1327">
        <v>88</v>
      </c>
      <c r="F1327">
        <f>[1]!WallScanTrans(B1327,I1325,H1325,J1325,L1325)+K1325</f>
        <v>101.26980347788545</v>
      </c>
      <c r="G1327">
        <f>(F1327-E1327)^2/E1327</f>
        <v>2.0009964129738713</v>
      </c>
      <c r="H1327">
        <f>SUM(G1327:G1353)/(COUNT(G1327:G1353)-5)</f>
        <v>1.3793495713265154</v>
      </c>
      <c r="T1327" t="s">
        <v>163</v>
      </c>
      <c r="U1327">
        <v>23</v>
      </c>
    </row>
    <row r="1328" spans="1:21">
      <c r="A1328">
        <v>2</v>
      </c>
      <c r="B1328">
        <v>-12.435</v>
      </c>
      <c r="C1328">
        <v>13</v>
      </c>
      <c r="D1328">
        <v>3500</v>
      </c>
      <c r="E1328">
        <v>90</v>
      </c>
      <c r="F1328">
        <f>[1]!WallScanTrans(B1328,I1325,H1325,J1325,L1325)+K1325</f>
        <v>101.26980347788545</v>
      </c>
      <c r="G1328">
        <f t="shared" ref="G1328:G1353" si="16">(F1328-E1328)^2/E1328</f>
        <v>1.4112052270017656</v>
      </c>
      <c r="T1328" t="s">
        <v>164</v>
      </c>
      <c r="U1328" t="s">
        <v>165</v>
      </c>
    </row>
    <row r="1329" spans="1:21">
      <c r="A1329">
        <v>3</v>
      </c>
      <c r="B1329">
        <v>-12.49</v>
      </c>
      <c r="C1329">
        <v>13</v>
      </c>
      <c r="D1329">
        <v>3500</v>
      </c>
      <c r="E1329">
        <v>83</v>
      </c>
      <c r="F1329">
        <f>[1]!WallScanTrans(B1329,I1325,H1325,J1325,L1325)+K1325</f>
        <v>101.26980347788545</v>
      </c>
      <c r="G1329">
        <f t="shared" si="16"/>
        <v>4.0215146881994599</v>
      </c>
      <c r="T1329">
        <v>-12.5</v>
      </c>
      <c r="U1329">
        <f>T1329-22*0.055</f>
        <v>-13.71</v>
      </c>
    </row>
    <row r="1330" spans="1:21">
      <c r="A1330">
        <v>4</v>
      </c>
      <c r="B1330">
        <v>-12.54</v>
      </c>
      <c r="C1330">
        <v>13</v>
      </c>
      <c r="D1330">
        <v>3500</v>
      </c>
      <c r="E1330">
        <v>102</v>
      </c>
      <c r="F1330">
        <f>[1]!WallScanTrans(B1330,I1325,H1325,J1325,L1325)+K1325</f>
        <v>101.26980347788545</v>
      </c>
      <c r="G1330">
        <f t="shared" si="16"/>
        <v>5.2273231461587239E-3</v>
      </c>
    </row>
    <row r="1331" spans="1:21">
      <c r="A1331">
        <v>5</v>
      </c>
      <c r="B1331">
        <v>-12.605</v>
      </c>
      <c r="C1331">
        <v>13</v>
      </c>
      <c r="D1331">
        <v>3500</v>
      </c>
      <c r="E1331">
        <v>87</v>
      </c>
      <c r="F1331">
        <f>[1]!WallScanTrans(B1331,I1325,H1325,J1325,L1325)+K1325</f>
        <v>101.26980347788545</v>
      </c>
      <c r="G1331">
        <f t="shared" si="16"/>
        <v>2.3405435781318573</v>
      </c>
    </row>
    <row r="1332" spans="1:21">
      <c r="A1332">
        <v>6</v>
      </c>
      <c r="B1332">
        <v>-12.654999999999999</v>
      </c>
      <c r="C1332">
        <v>13</v>
      </c>
      <c r="D1332">
        <v>3500</v>
      </c>
      <c r="E1332">
        <v>106</v>
      </c>
      <c r="F1332">
        <f>[1]!WallScanTrans(B1332,I1325,H1325,J1325,L1325)+K1325</f>
        <v>101.26980347788545</v>
      </c>
      <c r="G1332">
        <f t="shared" si="16"/>
        <v>0.21108263337570396</v>
      </c>
    </row>
    <row r="1333" spans="1:21">
      <c r="A1333">
        <v>7</v>
      </c>
      <c r="B1333">
        <v>-12.705</v>
      </c>
      <c r="C1333">
        <v>13</v>
      </c>
      <c r="D1333">
        <v>3500</v>
      </c>
      <c r="E1333">
        <v>113</v>
      </c>
      <c r="F1333">
        <f>[1]!WallScanTrans(B1333,I1325,H1325,J1325,L1325)+K1325</f>
        <v>101.26980347788545</v>
      </c>
      <c r="G1333">
        <f t="shared" si="16"/>
        <v>1.2176770836055608</v>
      </c>
    </row>
    <row r="1334" spans="1:21">
      <c r="A1334">
        <v>8</v>
      </c>
      <c r="B1334">
        <v>-12.77</v>
      </c>
      <c r="C1334">
        <v>12</v>
      </c>
      <c r="D1334">
        <v>3500</v>
      </c>
      <c r="E1334">
        <v>109</v>
      </c>
      <c r="F1334">
        <f>[1]!WallScanTrans(B1334,I1325,H1325,J1325,L1325)+K1325</f>
        <v>101.26980347788545</v>
      </c>
      <c r="G1334">
        <f t="shared" si="16"/>
        <v>0.54821961716066003</v>
      </c>
    </row>
    <row r="1335" spans="1:21">
      <c r="A1335">
        <v>9</v>
      </c>
      <c r="B1335">
        <v>-12.815</v>
      </c>
      <c r="C1335">
        <v>13</v>
      </c>
      <c r="D1335">
        <v>3500</v>
      </c>
      <c r="E1335">
        <v>105</v>
      </c>
      <c r="F1335">
        <f>[1]!WallScanTrans(B1335,I1325,H1325,J1325,L1325)+K1325</f>
        <v>101.26980347788545</v>
      </c>
      <c r="G1335">
        <f t="shared" si="16"/>
        <v>0.13251777231995726</v>
      </c>
    </row>
    <row r="1336" spans="1:21">
      <c r="A1336">
        <v>10</v>
      </c>
      <c r="B1336">
        <v>-12.87</v>
      </c>
      <c r="C1336">
        <v>13</v>
      </c>
      <c r="D1336">
        <v>3500</v>
      </c>
      <c r="E1336">
        <v>121</v>
      </c>
      <c r="F1336">
        <f>[1]!WallScanTrans(B1336,I1325,H1325,J1325,L1325)+K1325</f>
        <v>101.26980347788545</v>
      </c>
      <c r="G1336">
        <f t="shared" si="16"/>
        <v>3.2171954942252992</v>
      </c>
    </row>
    <row r="1337" spans="1:21">
      <c r="A1337">
        <v>11</v>
      </c>
      <c r="B1337">
        <v>-12.935</v>
      </c>
      <c r="C1337">
        <v>13</v>
      </c>
      <c r="D1337">
        <v>3500</v>
      </c>
      <c r="E1337">
        <v>113</v>
      </c>
      <c r="F1337">
        <f>[1]!WallScanTrans(B1337,I1325,H1325,J1325,L1325)+K1325</f>
        <v>101.26980347788545</v>
      </c>
      <c r="G1337">
        <f t="shared" si="16"/>
        <v>1.2176770836055608</v>
      </c>
    </row>
    <row r="1338" spans="1:21">
      <c r="A1338">
        <v>12</v>
      </c>
      <c r="B1338">
        <v>-12.984999999999999</v>
      </c>
      <c r="C1338">
        <v>13</v>
      </c>
      <c r="D1338">
        <v>3500</v>
      </c>
      <c r="E1338">
        <v>103</v>
      </c>
      <c r="F1338">
        <f>[1]!WallScanTrans(B1338,I1325,H1325,J1325,L1325)+K1325</f>
        <v>101.05493378606653</v>
      </c>
      <c r="G1338">
        <f t="shared" si="16"/>
        <v>3.6730898801800901E-2</v>
      </c>
    </row>
    <row r="1339" spans="1:21">
      <c r="A1339">
        <v>13</v>
      </c>
      <c r="B1339">
        <v>-13.035</v>
      </c>
      <c r="C1339">
        <v>13</v>
      </c>
      <c r="D1339">
        <v>3500</v>
      </c>
      <c r="E1339">
        <v>112</v>
      </c>
      <c r="F1339">
        <f>[1]!WallScanTrans(B1339,I1325,H1325,J1325,L1325)+K1325</f>
        <v>98.206626342600032</v>
      </c>
      <c r="G1339">
        <f t="shared" si="16"/>
        <v>1.6987246147558517</v>
      </c>
    </row>
    <row r="1340" spans="1:21">
      <c r="A1340">
        <v>14</v>
      </c>
      <c r="B1340">
        <v>-13.1</v>
      </c>
      <c r="C1340">
        <v>13</v>
      </c>
      <c r="D1340">
        <v>3500</v>
      </c>
      <c r="E1340">
        <v>92</v>
      </c>
      <c r="F1340">
        <f>[1]!WallScanTrans(B1340,I1325,H1325,J1325,L1325)+K1325</f>
        <v>89.553953075244493</v>
      </c>
      <c r="G1340">
        <f t="shared" si="16"/>
        <v>6.5034190848976867E-2</v>
      </c>
    </row>
    <row r="1341" spans="1:21">
      <c r="A1341">
        <v>15</v>
      </c>
      <c r="B1341">
        <v>-13.154999999999999</v>
      </c>
      <c r="C1341">
        <v>13</v>
      </c>
      <c r="D1341">
        <v>3500</v>
      </c>
      <c r="E1341">
        <v>84</v>
      </c>
      <c r="F1341">
        <f>[1]!WallScanTrans(B1341,I1325,H1325,J1325,L1325)+K1325</f>
        <v>77.862003360779198</v>
      </c>
      <c r="G1341">
        <f t="shared" si="16"/>
        <v>0.44851193741768874</v>
      </c>
    </row>
    <row r="1342" spans="1:21">
      <c r="A1342">
        <v>16</v>
      </c>
      <c r="B1342">
        <v>-13.205</v>
      </c>
      <c r="C1342">
        <v>13</v>
      </c>
      <c r="D1342">
        <v>3500</v>
      </c>
      <c r="E1342">
        <v>53</v>
      </c>
      <c r="F1342">
        <f>[1]!WallScanTrans(B1342,I1325,H1325,J1325,L1325)+K1325</f>
        <v>63.766106743108551</v>
      </c>
      <c r="G1342">
        <f t="shared" si="16"/>
        <v>2.1869632906416494</v>
      </c>
    </row>
    <row r="1343" spans="1:21">
      <c r="A1343">
        <v>17</v>
      </c>
      <c r="B1343">
        <v>-13.265000000000001</v>
      </c>
      <c r="C1343">
        <v>13</v>
      </c>
      <c r="D1343">
        <v>3500</v>
      </c>
      <c r="E1343">
        <v>48</v>
      </c>
      <c r="F1343">
        <f>[1]!WallScanTrans(B1343,I1325,H1325,J1325,L1325)+K1325</f>
        <v>47.665726059340898</v>
      </c>
      <c r="G1343">
        <f t="shared" si="16"/>
        <v>2.3278972375784372E-3</v>
      </c>
    </row>
    <row r="1344" spans="1:21">
      <c r="A1344">
        <v>18</v>
      </c>
      <c r="B1344">
        <v>-13.32</v>
      </c>
      <c r="C1344">
        <v>13</v>
      </c>
      <c r="D1344">
        <v>3500</v>
      </c>
      <c r="E1344">
        <v>43</v>
      </c>
      <c r="F1344">
        <f>[1]!WallScanTrans(B1344,I1325,H1325,J1325,L1325)+K1325</f>
        <v>37.095398342759793</v>
      </c>
      <c r="G1344">
        <f t="shared" si="16"/>
        <v>0.81079815652753007</v>
      </c>
    </row>
    <row r="1345" spans="1:7">
      <c r="A1345">
        <v>19</v>
      </c>
      <c r="B1345">
        <v>-13.37</v>
      </c>
      <c r="C1345">
        <v>13</v>
      </c>
      <c r="D1345">
        <v>3500</v>
      </c>
      <c r="E1345">
        <v>33</v>
      </c>
      <c r="F1345">
        <f>[1]!WallScanTrans(B1345,I1325,H1325,J1325,L1325)+K1325</f>
        <v>30.962509355920101</v>
      </c>
      <c r="G1345">
        <f t="shared" si="16"/>
        <v>0.12579903408221577</v>
      </c>
    </row>
    <row r="1346" spans="1:7">
      <c r="A1346">
        <v>20</v>
      </c>
      <c r="B1346">
        <v>-13.43</v>
      </c>
      <c r="C1346">
        <v>14</v>
      </c>
      <c r="D1346">
        <v>3500</v>
      </c>
      <c r="E1346">
        <v>27</v>
      </c>
      <c r="F1346">
        <f>[1]!WallScanTrans(B1346,I1325,H1325,J1325,L1325)+K1325</f>
        <v>27.973499521492162</v>
      </c>
      <c r="G1346">
        <f t="shared" si="16"/>
        <v>3.5100048827609927E-2</v>
      </c>
    </row>
    <row r="1347" spans="1:7">
      <c r="A1347">
        <v>21</v>
      </c>
      <c r="B1347">
        <v>-13.48</v>
      </c>
      <c r="C1347">
        <v>13</v>
      </c>
      <c r="D1347">
        <v>3500</v>
      </c>
      <c r="E1347">
        <v>34</v>
      </c>
      <c r="F1347">
        <f>[1]!WallScanTrans(B1347,I1325,H1325,J1325,L1325)+K1325</f>
        <v>27.93509842048536</v>
      </c>
      <c r="G1347">
        <f t="shared" si="16"/>
        <v>1.0818538579176227</v>
      </c>
    </row>
    <row r="1348" spans="1:7">
      <c r="A1348">
        <v>22</v>
      </c>
      <c r="B1348">
        <v>-13.535</v>
      </c>
      <c r="C1348">
        <v>13</v>
      </c>
      <c r="D1348">
        <v>3500</v>
      </c>
      <c r="E1348">
        <v>27</v>
      </c>
      <c r="F1348">
        <f>[1]!WallScanTrans(B1348,I1325,H1325,J1325,L1325)+K1325</f>
        <v>27.93509842048536</v>
      </c>
      <c r="G1348">
        <f t="shared" si="16"/>
        <v>3.2385520592378363E-2</v>
      </c>
    </row>
    <row r="1349" spans="1:7">
      <c r="A1349">
        <v>23</v>
      </c>
      <c r="B1349">
        <v>-13.585000000000001</v>
      </c>
      <c r="C1349">
        <v>13</v>
      </c>
      <c r="D1349">
        <v>3500</v>
      </c>
      <c r="E1349">
        <v>35</v>
      </c>
      <c r="F1349">
        <f>[1]!WallScanTrans(B1349,I1325,H1325,J1325,L1325)+K1325</f>
        <v>27.93509842048536</v>
      </c>
      <c r="G1349">
        <f t="shared" si="16"/>
        <v>1.4260809808065271</v>
      </c>
    </row>
    <row r="1350" spans="1:7">
      <c r="A1350">
        <v>24</v>
      </c>
      <c r="B1350">
        <v>-13.65</v>
      </c>
      <c r="C1350">
        <v>13</v>
      </c>
      <c r="D1350">
        <v>3500</v>
      </c>
      <c r="E1350">
        <v>27</v>
      </c>
      <c r="F1350">
        <f>[1]!WallScanTrans(B1350,I1325,H1325,J1325,L1325)+K1325</f>
        <v>27.93509842048536</v>
      </c>
      <c r="G1350">
        <f t="shared" si="16"/>
        <v>3.2385520592378363E-2</v>
      </c>
    </row>
    <row r="1351" spans="1:7">
      <c r="A1351">
        <v>25</v>
      </c>
      <c r="B1351">
        <v>-13.7</v>
      </c>
      <c r="C1351">
        <v>12</v>
      </c>
      <c r="D1351">
        <v>3500</v>
      </c>
      <c r="E1351">
        <v>18</v>
      </c>
      <c r="F1351">
        <f>[1]!WallScanTrans(B1351,I1325,H1325,J1325,L1325)+K1325</f>
        <v>27.93509842048536</v>
      </c>
      <c r="G1351">
        <f t="shared" si="16"/>
        <v>5.4836767013739278</v>
      </c>
    </row>
    <row r="1352" spans="1:7">
      <c r="A1352">
        <v>26</v>
      </c>
      <c r="B1352">
        <v>-13.75</v>
      </c>
      <c r="C1352">
        <v>12</v>
      </c>
      <c r="D1352">
        <v>3500</v>
      </c>
      <c r="E1352">
        <v>29</v>
      </c>
      <c r="F1352">
        <f>[1]!WallScanTrans(B1352,I1325,H1325,J1325,L1325)+K1325</f>
        <v>27.93509842048536</v>
      </c>
      <c r="G1352">
        <f t="shared" si="16"/>
        <v>3.9103978415612917E-2</v>
      </c>
    </row>
    <row r="1353" spans="1:7">
      <c r="A1353">
        <v>27</v>
      </c>
      <c r="B1353">
        <v>-13.82</v>
      </c>
      <c r="C1353">
        <v>13</v>
      </c>
      <c r="D1353">
        <v>3500</v>
      </c>
      <c r="E1353">
        <v>32</v>
      </c>
      <c r="F1353">
        <f>[1]!WallScanTrans(B1353,I1325,H1325,J1325,L1325)+K1325</f>
        <v>27.93509842048536</v>
      </c>
      <c r="G1353">
        <f t="shared" si="16"/>
        <v>0.5163570265981442</v>
      </c>
    </row>
    <row r="1354" spans="1:7">
      <c r="A1354" t="s">
        <v>0</v>
      </c>
    </row>
    <row r="1355" spans="1:7">
      <c r="A1355" t="s">
        <v>0</v>
      </c>
    </row>
    <row r="1356" spans="1:7">
      <c r="A1356" t="s">
        <v>0</v>
      </c>
    </row>
    <row r="1357" spans="1:7">
      <c r="A1357" t="s">
        <v>0</v>
      </c>
    </row>
    <row r="1358" spans="1:7">
      <c r="A1358" t="s">
        <v>127</v>
      </c>
    </row>
    <row r="1359" spans="1:7">
      <c r="A1359" t="s">
        <v>2</v>
      </c>
    </row>
    <row r="1360" spans="1:7">
      <c r="A1360" t="s">
        <v>3</v>
      </c>
    </row>
    <row r="1361" spans="1:12">
      <c r="A1361" t="s">
        <v>4</v>
      </c>
    </row>
    <row r="1362" spans="1:12">
      <c r="A1362" t="s">
        <v>5</v>
      </c>
    </row>
    <row r="1363" spans="1:12">
      <c r="A1363" t="s">
        <v>6</v>
      </c>
    </row>
    <row r="1364" spans="1:12">
      <c r="A1364" t="s">
        <v>7</v>
      </c>
    </row>
    <row r="1365" spans="1:12">
      <c r="A1365" t="s">
        <v>128</v>
      </c>
    </row>
    <row r="1366" spans="1:12">
      <c r="A1366" t="s">
        <v>9</v>
      </c>
    </row>
    <row r="1367" spans="1:12">
      <c r="A1367" t="s">
        <v>10</v>
      </c>
    </row>
    <row r="1368" spans="1:12">
      <c r="A1368" t="s">
        <v>11</v>
      </c>
      <c r="H1368" t="s">
        <v>62</v>
      </c>
      <c r="I1368" t="s">
        <v>63</v>
      </c>
      <c r="J1368" t="s">
        <v>64</v>
      </c>
      <c r="K1368" t="s">
        <v>65</v>
      </c>
      <c r="L1368" t="s">
        <v>23</v>
      </c>
    </row>
    <row r="1369" spans="1:12">
      <c r="A1369" t="s">
        <v>0</v>
      </c>
      <c r="H1369">
        <v>-13.174963660199229</v>
      </c>
      <c r="I1369">
        <v>109.51604439241326</v>
      </c>
      <c r="J1369">
        <v>0.18546692548178134</v>
      </c>
      <c r="K1369">
        <v>22.742774283463035</v>
      </c>
      <c r="L1369">
        <v>90.2</v>
      </c>
    </row>
    <row r="1370" spans="1:12">
      <c r="A1370" t="s">
        <v>44</v>
      </c>
      <c r="B1370" t="s">
        <v>37</v>
      </c>
      <c r="C1370" t="s">
        <v>26</v>
      </c>
      <c r="D1370" t="s">
        <v>43</v>
      </c>
      <c r="E1370" t="s">
        <v>42</v>
      </c>
      <c r="F1370" t="s">
        <v>66</v>
      </c>
      <c r="G1370" t="s">
        <v>67</v>
      </c>
      <c r="H1370" t="s">
        <v>68</v>
      </c>
    </row>
    <row r="1371" spans="1:12">
      <c r="A1371">
        <v>1</v>
      </c>
      <c r="B1371">
        <v>-12.22</v>
      </c>
      <c r="C1371">
        <v>13</v>
      </c>
      <c r="D1371">
        <v>3500</v>
      </c>
      <c r="E1371">
        <v>97</v>
      </c>
      <c r="F1371">
        <f>[1]!WallScanTrans(B1371,I1369,H1369,J1369,L1369)+K1369</f>
        <v>132.25881867587628</v>
      </c>
      <c r="G1371">
        <f>(F1371-E1371)^2/E1371</f>
        <v>12.816332932147652</v>
      </c>
      <c r="H1371">
        <f>SUM(G1377:G1397)/(COUNT(G1377:G1397)-5)</f>
        <v>1.9245657667126588</v>
      </c>
    </row>
    <row r="1372" spans="1:12">
      <c r="A1372">
        <v>2</v>
      </c>
      <c r="B1372">
        <v>-12.29</v>
      </c>
      <c r="C1372">
        <v>13</v>
      </c>
      <c r="D1372">
        <v>3500</v>
      </c>
      <c r="E1372">
        <v>91</v>
      </c>
      <c r="F1372">
        <f>[1]!WallScanTrans(B1372,I1369,H1369,J1369,L1369)+K1369</f>
        <v>132.25881867587628</v>
      </c>
      <c r="G1372">
        <f t="shared" ref="G1372:G1397" si="17">(F1372-E1372)^2/E1372</f>
        <v>18.706484818998216</v>
      </c>
    </row>
    <row r="1373" spans="1:12">
      <c r="A1373">
        <v>3</v>
      </c>
      <c r="B1373">
        <v>-12.345000000000001</v>
      </c>
      <c r="C1373">
        <v>13</v>
      </c>
      <c r="D1373">
        <v>3500</v>
      </c>
      <c r="E1373">
        <v>79</v>
      </c>
      <c r="F1373">
        <f>[1]!WallScanTrans(B1373,I1369,H1369,J1369,L1369)+K1369</f>
        <v>132.25881867587628</v>
      </c>
      <c r="G1373">
        <f t="shared" si="17"/>
        <v>35.905085655061626</v>
      </c>
    </row>
    <row r="1374" spans="1:12">
      <c r="A1374">
        <v>4</v>
      </c>
      <c r="B1374">
        <v>-12.404999999999999</v>
      </c>
      <c r="C1374">
        <v>13</v>
      </c>
      <c r="D1374">
        <v>3500</v>
      </c>
      <c r="E1374">
        <v>105</v>
      </c>
      <c r="F1374">
        <f>[1]!WallScanTrans(B1374,I1369,H1369,J1369,L1369)+K1369</f>
        <v>132.25881867587628</v>
      </c>
      <c r="G1374">
        <f t="shared" si="17"/>
        <v>7.0766018628981113</v>
      </c>
    </row>
    <row r="1375" spans="1:12">
      <c r="A1375">
        <v>5</v>
      </c>
      <c r="B1375">
        <v>-12.455</v>
      </c>
      <c r="C1375">
        <v>14</v>
      </c>
      <c r="D1375">
        <v>3500</v>
      </c>
      <c r="E1375">
        <v>108</v>
      </c>
      <c r="F1375">
        <f>[1]!WallScanTrans(B1375,I1369,H1369,J1369,L1369)+K1369</f>
        <v>132.25881867587628</v>
      </c>
      <c r="G1375">
        <f t="shared" si="17"/>
        <v>5.4489841069355922</v>
      </c>
    </row>
    <row r="1376" spans="1:12">
      <c r="A1376">
        <v>6</v>
      </c>
      <c r="B1376">
        <v>-12.515000000000001</v>
      </c>
      <c r="C1376">
        <v>13</v>
      </c>
      <c r="D1376">
        <v>3500</v>
      </c>
      <c r="E1376">
        <v>94</v>
      </c>
      <c r="F1376">
        <f>[1]!WallScanTrans(B1376,I1369,H1369,J1369,L1369)+K1369</f>
        <v>132.25881867587628</v>
      </c>
      <c r="G1376">
        <f t="shared" si="17"/>
        <v>15.571672409293404</v>
      </c>
    </row>
    <row r="1377" spans="1:7">
      <c r="A1377">
        <v>7</v>
      </c>
      <c r="B1377">
        <v>-12.565</v>
      </c>
      <c r="C1377">
        <v>13</v>
      </c>
      <c r="D1377">
        <v>3500</v>
      </c>
      <c r="E1377">
        <v>112</v>
      </c>
      <c r="F1377">
        <f>[1]!WallScanTrans(B1377,I1369,H1369,J1369,L1369)+K1369</f>
        <v>132.25881867587628</v>
      </c>
      <c r="G1377">
        <f t="shared" si="17"/>
        <v>3.664461911982444</v>
      </c>
    </row>
    <row r="1378" spans="1:7">
      <c r="A1378">
        <v>8</v>
      </c>
      <c r="B1378">
        <v>-12.62</v>
      </c>
      <c r="C1378">
        <v>13</v>
      </c>
      <c r="D1378">
        <v>3500</v>
      </c>
      <c r="E1378">
        <v>132</v>
      </c>
      <c r="F1378">
        <f>[1]!WallScanTrans(B1378,I1369,H1369,J1369,L1369)+K1369</f>
        <v>132.25881867587628</v>
      </c>
      <c r="G1378">
        <f t="shared" si="17"/>
        <v>5.0747808319964553E-4</v>
      </c>
    </row>
    <row r="1379" spans="1:7">
      <c r="A1379">
        <v>9</v>
      </c>
      <c r="B1379">
        <v>-12.675000000000001</v>
      </c>
      <c r="C1379">
        <v>13</v>
      </c>
      <c r="D1379">
        <v>3500</v>
      </c>
      <c r="E1379">
        <v>109</v>
      </c>
      <c r="F1379">
        <f>[1]!WallScanTrans(B1379,I1369,H1369,J1369,L1369)+K1369</f>
        <v>132.25881867587628</v>
      </c>
      <c r="G1379">
        <f t="shared" si="17"/>
        <v>4.9630517999751502</v>
      </c>
    </row>
    <row r="1380" spans="1:7">
      <c r="A1380">
        <v>10</v>
      </c>
      <c r="B1380">
        <v>-12.73</v>
      </c>
      <c r="C1380">
        <v>13</v>
      </c>
      <c r="D1380">
        <v>3500</v>
      </c>
      <c r="E1380">
        <v>145</v>
      </c>
      <c r="F1380">
        <f>[1]!WallScanTrans(B1380,I1369,H1369,J1369,L1369)+K1369</f>
        <v>132.25881867587628</v>
      </c>
      <c r="G1380">
        <f t="shared" si="17"/>
        <v>1.1195703554082688</v>
      </c>
    </row>
    <row r="1381" spans="1:7">
      <c r="A1381">
        <v>11</v>
      </c>
      <c r="B1381">
        <v>-12.785</v>
      </c>
      <c r="C1381">
        <v>13</v>
      </c>
      <c r="D1381">
        <v>3500</v>
      </c>
      <c r="E1381">
        <v>119</v>
      </c>
      <c r="F1381">
        <f>[1]!WallScanTrans(B1381,I1369,H1369,J1369,L1369)+K1369</f>
        <v>132.25881867587628</v>
      </c>
      <c r="G1381">
        <f t="shared" si="17"/>
        <v>1.4772796023509729</v>
      </c>
    </row>
    <row r="1382" spans="1:7">
      <c r="A1382">
        <v>12</v>
      </c>
      <c r="B1382">
        <v>-12.85</v>
      </c>
      <c r="C1382">
        <v>13</v>
      </c>
      <c r="D1382">
        <v>3500</v>
      </c>
      <c r="E1382">
        <v>151</v>
      </c>
      <c r="F1382">
        <f>[1]!WallScanTrans(B1382,I1369,H1369,J1369,L1369)+K1369</f>
        <v>132.25881867587628</v>
      </c>
      <c r="G1382">
        <f t="shared" si="17"/>
        <v>2.3260389233356529</v>
      </c>
    </row>
    <row r="1383" spans="1:7">
      <c r="A1383">
        <v>13</v>
      </c>
      <c r="B1383">
        <v>-12.9</v>
      </c>
      <c r="C1383">
        <v>13</v>
      </c>
      <c r="D1383">
        <v>3500</v>
      </c>
      <c r="E1383">
        <v>178</v>
      </c>
      <c r="F1383">
        <f>[1]!WallScanTrans(B1383,I1369,H1369,J1369,L1369)+K1369</f>
        <v>132.25881867587628</v>
      </c>
      <c r="G1383">
        <f t="shared" si="17"/>
        <v>11.75424533104699</v>
      </c>
    </row>
    <row r="1384" spans="1:7">
      <c r="A1384">
        <v>14</v>
      </c>
      <c r="B1384">
        <v>-12.95</v>
      </c>
      <c r="C1384">
        <v>13</v>
      </c>
      <c r="D1384">
        <v>3500</v>
      </c>
      <c r="E1384">
        <v>135</v>
      </c>
      <c r="F1384">
        <f>[1]!WallScanTrans(B1384,I1369,H1369,J1369,L1369)+K1369</f>
        <v>131.17305607827245</v>
      </c>
      <c r="G1384">
        <f t="shared" si="17"/>
        <v>0.10848518355590682</v>
      </c>
    </row>
    <row r="1385" spans="1:7">
      <c r="A1385">
        <v>15</v>
      </c>
      <c r="B1385">
        <v>-13.015000000000001</v>
      </c>
      <c r="C1385">
        <v>13</v>
      </c>
      <c r="D1385">
        <v>3500</v>
      </c>
      <c r="E1385">
        <v>135</v>
      </c>
      <c r="F1385">
        <f>[1]!WallScanTrans(B1385,I1369,H1369,J1369,L1369)+K1369</f>
        <v>123.97010185772422</v>
      </c>
      <c r="G1385">
        <f t="shared" si="17"/>
        <v>0.90117520762206504</v>
      </c>
    </row>
    <row r="1386" spans="1:7">
      <c r="A1386">
        <v>16</v>
      </c>
      <c r="B1386">
        <v>-13.065</v>
      </c>
      <c r="C1386">
        <v>13</v>
      </c>
      <c r="D1386">
        <v>3500</v>
      </c>
      <c r="E1386">
        <v>106</v>
      </c>
      <c r="F1386">
        <f>[1]!WallScanTrans(B1386,I1369,H1369,J1369,L1369)+K1369</f>
        <v>113.83668994004206</v>
      </c>
      <c r="G1386">
        <f t="shared" si="17"/>
        <v>0.57937461524864609</v>
      </c>
    </row>
    <row r="1387" spans="1:7">
      <c r="A1387">
        <v>17</v>
      </c>
      <c r="B1387">
        <v>-13.12</v>
      </c>
      <c r="C1387">
        <v>13</v>
      </c>
      <c r="D1387">
        <v>3500</v>
      </c>
      <c r="E1387">
        <v>96</v>
      </c>
      <c r="F1387">
        <f>[1]!WallScanTrans(B1387,I1369,H1369,J1369,L1369)+K1369</f>
        <v>98.07729076392468</v>
      </c>
      <c r="G1387">
        <f t="shared" si="17"/>
        <v>4.4949342894653944E-2</v>
      </c>
    </row>
    <row r="1388" spans="1:7">
      <c r="A1388">
        <v>18</v>
      </c>
      <c r="B1388">
        <v>-13.18</v>
      </c>
      <c r="C1388">
        <v>13</v>
      </c>
      <c r="D1388">
        <v>3500</v>
      </c>
      <c r="E1388">
        <v>70</v>
      </c>
      <c r="F1388">
        <f>[1]!WallScanTrans(B1388,I1369,H1369,J1369,L1369)+K1369</f>
        <v>75.414524403633592</v>
      </c>
      <c r="G1388">
        <f t="shared" si="17"/>
        <v>0.41881535025062444</v>
      </c>
    </row>
    <row r="1389" spans="1:7">
      <c r="A1389">
        <v>19</v>
      </c>
      <c r="B1389">
        <v>-13.23</v>
      </c>
      <c r="C1389">
        <v>13</v>
      </c>
      <c r="D1389">
        <v>3500</v>
      </c>
      <c r="E1389">
        <v>66</v>
      </c>
      <c r="F1389">
        <f>[1]!WallScanTrans(B1389,I1369,H1369,J1369,L1369)+K1369</f>
        <v>56.900288386871459</v>
      </c>
      <c r="G1389">
        <f t="shared" si="17"/>
        <v>1.2546174460925217</v>
      </c>
    </row>
    <row r="1390" spans="1:7">
      <c r="A1390">
        <v>20</v>
      </c>
      <c r="B1390">
        <v>-13.29</v>
      </c>
      <c r="C1390">
        <v>13</v>
      </c>
      <c r="D1390">
        <v>3500</v>
      </c>
      <c r="E1390">
        <v>43</v>
      </c>
      <c r="F1390">
        <f>[1]!WallScanTrans(B1390,I1369,H1369,J1369,L1369)+K1369</f>
        <v>39.95480067151972</v>
      </c>
      <c r="G1390">
        <f t="shared" si="17"/>
        <v>0.21565671977155221</v>
      </c>
    </row>
    <row r="1391" spans="1:7">
      <c r="A1391">
        <v>21</v>
      </c>
      <c r="B1391">
        <v>-13.34</v>
      </c>
      <c r="C1391">
        <v>13</v>
      </c>
      <c r="D1391">
        <v>3500</v>
      </c>
      <c r="E1391">
        <v>29</v>
      </c>
      <c r="F1391">
        <f>[1]!WallScanTrans(B1391,I1369,H1369,J1369,L1369)+K1369</f>
        <v>30.226557162694625</v>
      </c>
      <c r="G1391">
        <f t="shared" si="17"/>
        <v>5.1877326667499654E-2</v>
      </c>
    </row>
    <row r="1392" spans="1:7">
      <c r="A1392">
        <v>22</v>
      </c>
      <c r="B1392">
        <v>-13.395</v>
      </c>
      <c r="C1392">
        <v>13</v>
      </c>
      <c r="D1392">
        <v>3500</v>
      </c>
      <c r="E1392">
        <v>20</v>
      </c>
      <c r="F1392">
        <f>[1]!WallScanTrans(B1392,I1369,H1369,J1369,L1369)+K1369</f>
        <v>24.13813536965413</v>
      </c>
      <c r="G1392">
        <f t="shared" si="17"/>
        <v>0.85620821687912607</v>
      </c>
    </row>
    <row r="1393" spans="1:7">
      <c r="A1393">
        <v>23</v>
      </c>
      <c r="B1393">
        <v>-13.445</v>
      </c>
      <c r="C1393">
        <v>13</v>
      </c>
      <c r="D1393">
        <v>3500</v>
      </c>
      <c r="E1393">
        <v>24</v>
      </c>
      <c r="F1393">
        <f>[1]!WallScanTrans(B1393,I1369,H1369,J1369,L1369)+K1369</f>
        <v>22.742774283463035</v>
      </c>
      <c r="G1393">
        <f t="shared" si="17"/>
        <v>6.5859020930078532E-2</v>
      </c>
    </row>
    <row r="1394" spans="1:7">
      <c r="A1394">
        <v>24</v>
      </c>
      <c r="B1394">
        <v>-13.5</v>
      </c>
      <c r="C1394">
        <v>13</v>
      </c>
      <c r="D1394">
        <v>3500</v>
      </c>
      <c r="E1394">
        <v>25</v>
      </c>
      <c r="F1394">
        <f>[1]!WallScanTrans(B1394,I1369,H1369,J1369,L1369)+K1369</f>
        <v>22.742774283463035</v>
      </c>
      <c r="G1394">
        <f t="shared" si="17"/>
        <v>0.20380271741583258</v>
      </c>
    </row>
    <row r="1395" spans="1:7">
      <c r="A1395">
        <v>25</v>
      </c>
      <c r="B1395">
        <v>-13.555</v>
      </c>
      <c r="C1395">
        <v>13</v>
      </c>
      <c r="D1395">
        <v>3500</v>
      </c>
      <c r="E1395">
        <v>20</v>
      </c>
      <c r="F1395">
        <f>[1]!WallScanTrans(B1395,I1369,H1369,J1369,L1369)+K1369</f>
        <v>22.742774283463035</v>
      </c>
      <c r="G1395">
        <f t="shared" si="17"/>
        <v>0.37614053850130824</v>
      </c>
    </row>
    <row r="1396" spans="1:7">
      <c r="A1396">
        <v>26</v>
      </c>
      <c r="B1396">
        <v>-13.61</v>
      </c>
      <c r="C1396">
        <v>13</v>
      </c>
      <c r="D1396">
        <v>3500</v>
      </c>
      <c r="E1396">
        <v>26</v>
      </c>
      <c r="F1396">
        <f>[1]!WallScanTrans(B1396,I1369,H1369,J1369,L1369)+K1369</f>
        <v>22.742774283463035</v>
      </c>
      <c r="G1396">
        <f t="shared" si="17"/>
        <v>0.40805843724883634</v>
      </c>
    </row>
    <row r="1397" spans="1:7">
      <c r="A1397">
        <v>27</v>
      </c>
      <c r="B1397">
        <v>-13.66</v>
      </c>
      <c r="C1397">
        <v>13</v>
      </c>
      <c r="D1397">
        <v>3500</v>
      </c>
      <c r="E1397">
        <v>23</v>
      </c>
      <c r="F1397">
        <f>[1]!WallScanTrans(B1397,I1369,H1369,J1369,L1369)+K1369</f>
        <v>22.742774283463035</v>
      </c>
      <c r="G1397">
        <f t="shared" si="17"/>
        <v>2.8767421412154359E-3</v>
      </c>
    </row>
    <row r="1398" spans="1:7">
      <c r="A1398" t="s">
        <v>0</v>
      </c>
    </row>
    <row r="1399" spans="1:7">
      <c r="A1399" t="s">
        <v>0</v>
      </c>
    </row>
    <row r="1400" spans="1:7">
      <c r="A1400" t="s">
        <v>0</v>
      </c>
    </row>
    <row r="1401" spans="1:7">
      <c r="A1401" t="s">
        <v>0</v>
      </c>
    </row>
    <row r="1402" spans="1:7">
      <c r="A1402" t="s">
        <v>129</v>
      </c>
    </row>
    <row r="1403" spans="1:7">
      <c r="A1403" t="s">
        <v>2</v>
      </c>
    </row>
    <row r="1404" spans="1:7">
      <c r="A1404" t="s">
        <v>3</v>
      </c>
    </row>
    <row r="1405" spans="1:7">
      <c r="A1405" t="s">
        <v>4</v>
      </c>
    </row>
    <row r="1406" spans="1:7">
      <c r="A1406" t="s">
        <v>5</v>
      </c>
    </row>
    <row r="1407" spans="1:7">
      <c r="A1407" t="s">
        <v>6</v>
      </c>
    </row>
    <row r="1408" spans="1:7">
      <c r="A1408" t="s">
        <v>7</v>
      </c>
    </row>
    <row r="1409" spans="1:12">
      <c r="A1409" t="s">
        <v>130</v>
      </c>
    </row>
    <row r="1410" spans="1:12">
      <c r="A1410" t="s">
        <v>9</v>
      </c>
    </row>
    <row r="1411" spans="1:12">
      <c r="A1411" t="s">
        <v>10</v>
      </c>
    </row>
    <row r="1412" spans="1:12">
      <c r="A1412" t="s">
        <v>11</v>
      </c>
      <c r="H1412" t="s">
        <v>62</v>
      </c>
      <c r="I1412" t="s">
        <v>63</v>
      </c>
      <c r="J1412" t="s">
        <v>64</v>
      </c>
      <c r="K1412" t="s">
        <v>65</v>
      </c>
      <c r="L1412" t="s">
        <v>23</v>
      </c>
    </row>
    <row r="1413" spans="1:12">
      <c r="A1413" t="s">
        <v>0</v>
      </c>
      <c r="H1413">
        <v>-13.176049655827503</v>
      </c>
      <c r="I1413">
        <v>135.94402299254205</v>
      </c>
      <c r="J1413">
        <v>0.20468966456994048</v>
      </c>
      <c r="K1413">
        <v>23.273838996853918</v>
      </c>
      <c r="L1413">
        <v>90.2</v>
      </c>
    </row>
    <row r="1414" spans="1:12">
      <c r="A1414" t="s">
        <v>44</v>
      </c>
      <c r="B1414" t="s">
        <v>37</v>
      </c>
      <c r="C1414" t="s">
        <v>26</v>
      </c>
      <c r="D1414" t="s">
        <v>43</v>
      </c>
      <c r="E1414" t="s">
        <v>42</v>
      </c>
      <c r="F1414" t="s">
        <v>66</v>
      </c>
      <c r="G1414" t="s">
        <v>67</v>
      </c>
      <c r="H1414" t="s">
        <v>68</v>
      </c>
    </row>
    <row r="1415" spans="1:12">
      <c r="A1415">
        <v>1</v>
      </c>
      <c r="B1415">
        <v>-12.33</v>
      </c>
      <c r="C1415">
        <v>13</v>
      </c>
      <c r="D1415">
        <v>3500</v>
      </c>
      <c r="E1415">
        <v>140</v>
      </c>
      <c r="F1415">
        <f>[1]!WallScanTrans(B1415,I1413,H1413,J1413,L1413)+K1413</f>
        <v>159.21786198939597</v>
      </c>
      <c r="G1415">
        <f>(F1415-E1415)^2/E1415</f>
        <v>2.6380444245962176</v>
      </c>
      <c r="H1415">
        <f>SUM(G1421:G1441)/(COUNT(G1421:G1441)-5)</f>
        <v>0.70047678946272796</v>
      </c>
    </row>
    <row r="1416" spans="1:12">
      <c r="A1416">
        <v>2</v>
      </c>
      <c r="B1416">
        <v>-12.404999999999999</v>
      </c>
      <c r="C1416">
        <v>13</v>
      </c>
      <c r="D1416">
        <v>3500</v>
      </c>
      <c r="E1416">
        <v>142</v>
      </c>
      <c r="F1416">
        <f>[1]!WallScanTrans(B1416,I1413,H1413,J1413,L1413)+K1413</f>
        <v>159.21786198939597</v>
      </c>
      <c r="G1416">
        <f t="shared" ref="G1416:G1441" si="18">(F1416-E1416)^2/E1416</f>
        <v>2.0877096583513137</v>
      </c>
    </row>
    <row r="1417" spans="1:12">
      <c r="A1417">
        <v>3</v>
      </c>
      <c r="B1417">
        <v>-12.46</v>
      </c>
      <c r="C1417">
        <v>13</v>
      </c>
      <c r="D1417">
        <v>3500</v>
      </c>
      <c r="E1417">
        <v>115</v>
      </c>
      <c r="F1417">
        <f>[1]!WallScanTrans(B1417,I1413,H1413,J1413,L1413)+K1413</f>
        <v>159.21786198939597</v>
      </c>
      <c r="G1417">
        <f t="shared" si="18"/>
        <v>17.001907120984949</v>
      </c>
    </row>
    <row r="1418" spans="1:12">
      <c r="A1418">
        <v>4</v>
      </c>
      <c r="B1418">
        <v>-12.52</v>
      </c>
      <c r="C1418">
        <v>13</v>
      </c>
      <c r="D1418">
        <v>3500</v>
      </c>
      <c r="E1418">
        <v>116</v>
      </c>
      <c r="F1418">
        <f>[1]!WallScanTrans(B1418,I1413,H1413,J1413,L1413)+K1413</f>
        <v>159.21786198939597</v>
      </c>
      <c r="G1418">
        <f t="shared" si="18"/>
        <v>16.101582714952389</v>
      </c>
    </row>
    <row r="1419" spans="1:12">
      <c r="A1419">
        <v>5</v>
      </c>
      <c r="B1419">
        <v>-12.57</v>
      </c>
      <c r="C1419">
        <v>13</v>
      </c>
      <c r="D1419">
        <v>3500</v>
      </c>
      <c r="E1419">
        <v>167</v>
      </c>
      <c r="F1419">
        <f>[1]!WallScanTrans(B1419,I1413,H1413,J1413,L1413)+K1413</f>
        <v>159.21786198939597</v>
      </c>
      <c r="G1419">
        <f t="shared" si="18"/>
        <v>0.36264474261130564</v>
      </c>
    </row>
    <row r="1420" spans="1:12">
      <c r="A1420">
        <v>6</v>
      </c>
      <c r="B1420">
        <v>-12.625</v>
      </c>
      <c r="C1420">
        <v>13</v>
      </c>
      <c r="D1420">
        <v>3500</v>
      </c>
      <c r="E1420">
        <v>142</v>
      </c>
      <c r="F1420">
        <f>[1]!WallScanTrans(B1420,I1413,H1413,J1413,L1413)+K1413</f>
        <v>159.21786198939597</v>
      </c>
      <c r="G1420">
        <f t="shared" si="18"/>
        <v>2.0877096583513137</v>
      </c>
    </row>
    <row r="1421" spans="1:12">
      <c r="A1421">
        <v>7</v>
      </c>
      <c r="B1421">
        <v>-12.68</v>
      </c>
      <c r="C1421">
        <v>12</v>
      </c>
      <c r="D1421">
        <v>3500</v>
      </c>
      <c r="E1421">
        <v>156</v>
      </c>
      <c r="F1421">
        <f>[1]!WallScanTrans(B1421,I1413,H1413,J1413,L1413)+K1413</f>
        <v>159.21786198939597</v>
      </c>
      <c r="G1421">
        <f t="shared" si="18"/>
        <v>6.6375870402560211E-2</v>
      </c>
    </row>
    <row r="1422" spans="1:12">
      <c r="A1422">
        <v>8</v>
      </c>
      <c r="B1422">
        <v>-12.74</v>
      </c>
      <c r="C1422">
        <v>13</v>
      </c>
      <c r="D1422">
        <v>3500</v>
      </c>
      <c r="E1422">
        <v>167</v>
      </c>
      <c r="F1422">
        <f>[1]!WallScanTrans(B1422,I1413,H1413,J1413,L1413)+K1413</f>
        <v>159.21786198939597</v>
      </c>
      <c r="G1422">
        <f t="shared" si="18"/>
        <v>0.36264474261130564</v>
      </c>
    </row>
    <row r="1423" spans="1:12">
      <c r="A1423">
        <v>9</v>
      </c>
      <c r="B1423">
        <v>-12.785</v>
      </c>
      <c r="C1423">
        <v>13</v>
      </c>
      <c r="D1423">
        <v>3500</v>
      </c>
      <c r="E1423">
        <v>170</v>
      </c>
      <c r="F1423">
        <f>[1]!WallScanTrans(B1423,I1413,H1413,J1413,L1413)+K1413</f>
        <v>159.21786198939597</v>
      </c>
      <c r="G1423">
        <f t="shared" si="18"/>
        <v>0.68385000046889544</v>
      </c>
    </row>
    <row r="1424" spans="1:12">
      <c r="A1424">
        <v>10</v>
      </c>
      <c r="B1424">
        <v>-12.85</v>
      </c>
      <c r="C1424">
        <v>13</v>
      </c>
      <c r="D1424">
        <v>3500</v>
      </c>
      <c r="E1424">
        <v>151</v>
      </c>
      <c r="F1424">
        <f>[1]!WallScanTrans(B1424,I1413,H1413,J1413,L1413)+K1413</f>
        <v>159.21786198939597</v>
      </c>
      <c r="G1424">
        <f t="shared" si="18"/>
        <v>0.44724010381959667</v>
      </c>
    </row>
    <row r="1425" spans="1:7">
      <c r="A1425">
        <v>11</v>
      </c>
      <c r="B1425">
        <v>-12.904999999999999</v>
      </c>
      <c r="C1425">
        <v>13</v>
      </c>
      <c r="D1425">
        <v>3500</v>
      </c>
      <c r="E1425">
        <v>155</v>
      </c>
      <c r="F1425">
        <f>[1]!WallScanTrans(B1425,I1413,H1413,J1413,L1413)+K1413</f>
        <v>158.95642782990609</v>
      </c>
      <c r="G1425">
        <f t="shared" si="18"/>
        <v>0.10098916885971235</v>
      </c>
    </row>
    <row r="1426" spans="1:7">
      <c r="A1426">
        <v>12</v>
      </c>
      <c r="B1426">
        <v>-12.96</v>
      </c>
      <c r="C1426">
        <v>13</v>
      </c>
      <c r="D1426">
        <v>3500</v>
      </c>
      <c r="E1426">
        <v>144</v>
      </c>
      <c r="F1426">
        <f>[1]!WallScanTrans(B1426,I1413,H1413,J1413,L1413)+K1413</f>
        <v>154.88942751352653</v>
      </c>
      <c r="G1426">
        <f t="shared" si="18"/>
        <v>0.82346966369686481</v>
      </c>
    </row>
    <row r="1427" spans="1:7">
      <c r="A1427">
        <v>13</v>
      </c>
      <c r="B1427">
        <v>-13.015000000000001</v>
      </c>
      <c r="C1427">
        <v>13</v>
      </c>
      <c r="D1427">
        <v>3500</v>
      </c>
      <c r="E1427">
        <v>160</v>
      </c>
      <c r="F1427">
        <f>[1]!WallScanTrans(B1427,I1413,H1413,J1413,L1413)+K1413</f>
        <v>145.89775867624877</v>
      </c>
      <c r="G1427">
        <f t="shared" si="18"/>
        <v>1.2429575647082303</v>
      </c>
    </row>
    <row r="1428" spans="1:7">
      <c r="A1428">
        <v>14</v>
      </c>
      <c r="B1428">
        <v>-13.065</v>
      </c>
      <c r="C1428">
        <v>13</v>
      </c>
      <c r="D1428">
        <v>3500</v>
      </c>
      <c r="E1428">
        <v>128</v>
      </c>
      <c r="F1428">
        <f>[1]!WallScanTrans(B1428,I1413,H1413,J1413,L1413)+K1413</f>
        <v>133.45004159529975</v>
      </c>
      <c r="G1428">
        <f t="shared" si="18"/>
        <v>0.2320543233632614</v>
      </c>
    </row>
    <row r="1429" spans="1:7">
      <c r="A1429">
        <v>15</v>
      </c>
      <c r="B1429">
        <v>-13.125</v>
      </c>
      <c r="C1429">
        <v>13</v>
      </c>
      <c r="D1429">
        <v>3500</v>
      </c>
      <c r="E1429">
        <v>122</v>
      </c>
      <c r="F1429">
        <f>[1]!WallScanTrans(B1429,I1413,H1413,J1413,L1413)+K1413</f>
        <v>113.14041543899873</v>
      </c>
      <c r="G1429">
        <f t="shared" si="18"/>
        <v>0.64337900486501698</v>
      </c>
    </row>
    <row r="1430" spans="1:7">
      <c r="A1430">
        <v>16</v>
      </c>
      <c r="B1430">
        <v>-13.18</v>
      </c>
      <c r="C1430">
        <v>13</v>
      </c>
      <c r="D1430">
        <v>3500</v>
      </c>
      <c r="E1430">
        <v>87</v>
      </c>
      <c r="F1430">
        <f>[1]!WallScanTrans(B1430,I1413,H1413,J1413,L1413)+K1413</f>
        <v>89.400146173297742</v>
      </c>
      <c r="G1430">
        <f t="shared" si="18"/>
        <v>6.6214961530986133E-2</v>
      </c>
    </row>
    <row r="1431" spans="1:7">
      <c r="A1431">
        <v>17</v>
      </c>
      <c r="B1431">
        <v>-13.23</v>
      </c>
      <c r="C1431">
        <v>13</v>
      </c>
      <c r="D1431">
        <v>3500</v>
      </c>
      <c r="E1431">
        <v>64</v>
      </c>
      <c r="F1431">
        <f>[1]!WallScanTrans(B1431,I1413,H1413,J1413,L1413)+K1413</f>
        <v>68.234600849087272</v>
      </c>
      <c r="G1431">
        <f t="shared" si="18"/>
        <v>0.28018506798579135</v>
      </c>
    </row>
    <row r="1432" spans="1:7">
      <c r="A1432">
        <v>18</v>
      </c>
      <c r="B1432">
        <v>-13.285</v>
      </c>
      <c r="C1432">
        <v>13</v>
      </c>
      <c r="D1432">
        <v>3500</v>
      </c>
      <c r="E1432">
        <v>53</v>
      </c>
      <c r="F1432">
        <f>[1]!WallScanTrans(B1432,I1413,H1413,J1413,L1413)+K1413</f>
        <v>49.653320944222742</v>
      </c>
      <c r="G1432">
        <f t="shared" si="18"/>
        <v>0.21132567362977661</v>
      </c>
    </row>
    <row r="1433" spans="1:7">
      <c r="A1433">
        <v>19</v>
      </c>
      <c r="B1433">
        <v>-13.335000000000001</v>
      </c>
      <c r="C1433">
        <v>13</v>
      </c>
      <c r="D1433">
        <v>3500</v>
      </c>
      <c r="E1433">
        <v>34</v>
      </c>
      <c r="F1433">
        <f>[1]!WallScanTrans(B1433,I1413,H1413,J1413,L1413)+K1413</f>
        <v>37.034720986860648</v>
      </c>
      <c r="G1433">
        <f t="shared" si="18"/>
        <v>0.27086857259095493</v>
      </c>
    </row>
    <row r="1434" spans="1:7">
      <c r="A1434">
        <v>20</v>
      </c>
      <c r="B1434">
        <v>-13.395</v>
      </c>
      <c r="C1434">
        <v>13</v>
      </c>
      <c r="D1434">
        <v>3500</v>
      </c>
      <c r="E1434">
        <v>30</v>
      </c>
      <c r="F1434">
        <f>[1]!WallScanTrans(B1434,I1413,H1413,J1413,L1413)+K1413</f>
        <v>27.264766697188271</v>
      </c>
      <c r="G1434">
        <f t="shared" si="18"/>
        <v>0.24938337402701191</v>
      </c>
    </row>
    <row r="1435" spans="1:7">
      <c r="A1435">
        <v>21</v>
      </c>
      <c r="B1435">
        <v>-13.455</v>
      </c>
      <c r="C1435">
        <v>13</v>
      </c>
      <c r="D1435">
        <v>3500</v>
      </c>
      <c r="E1435">
        <v>30</v>
      </c>
      <c r="F1435">
        <f>[1]!WallScanTrans(B1435,I1413,H1413,J1413,L1413)+K1413</f>
        <v>23.355574944782962</v>
      </c>
      <c r="G1435">
        <f t="shared" si="18"/>
        <v>1.4716128104798647</v>
      </c>
    </row>
    <row r="1436" spans="1:7">
      <c r="A1436">
        <v>22</v>
      </c>
      <c r="B1436">
        <v>-13.505000000000001</v>
      </c>
      <c r="C1436">
        <v>13</v>
      </c>
      <c r="D1436">
        <v>3500</v>
      </c>
      <c r="E1436">
        <v>29</v>
      </c>
      <c r="F1436">
        <f>[1]!WallScanTrans(B1436,I1413,H1413,J1413,L1413)+K1413</f>
        <v>23.273838996853918</v>
      </c>
      <c r="G1436">
        <f t="shared" si="18"/>
        <v>1.130652408067274</v>
      </c>
    </row>
    <row r="1437" spans="1:7">
      <c r="A1437">
        <v>23</v>
      </c>
      <c r="B1437">
        <v>-13.56</v>
      </c>
      <c r="C1437">
        <v>13</v>
      </c>
      <c r="D1437">
        <v>3500</v>
      </c>
      <c r="E1437">
        <v>23</v>
      </c>
      <c r="F1437">
        <f>[1]!WallScanTrans(B1437,I1413,H1413,J1413,L1413)+K1413</f>
        <v>23.273838996853918</v>
      </c>
      <c r="G1437">
        <f t="shared" si="18"/>
        <v>3.2603389651287033E-3</v>
      </c>
    </row>
    <row r="1438" spans="1:7">
      <c r="A1438">
        <v>24</v>
      </c>
      <c r="B1438">
        <v>-13.62</v>
      </c>
      <c r="C1438">
        <v>13</v>
      </c>
      <c r="D1438">
        <v>3500</v>
      </c>
      <c r="E1438">
        <v>21</v>
      </c>
      <c r="F1438">
        <f>[1]!WallScanTrans(B1438,I1413,H1413,J1413,L1413)+K1413</f>
        <v>23.273838996853918</v>
      </c>
      <c r="G1438">
        <f t="shared" si="18"/>
        <v>0.24620684683874441</v>
      </c>
    </row>
    <row r="1439" spans="1:7">
      <c r="A1439">
        <v>25</v>
      </c>
      <c r="B1439">
        <v>-13.67</v>
      </c>
      <c r="C1439">
        <v>13</v>
      </c>
      <c r="D1439">
        <v>3500</v>
      </c>
      <c r="E1439">
        <v>26</v>
      </c>
      <c r="F1439">
        <f>[1]!WallScanTrans(B1439,I1413,H1413,J1413,L1413)+K1413</f>
        <v>23.273838996853918</v>
      </c>
      <c r="G1439">
        <f t="shared" si="18"/>
        <v>0.28584437750286351</v>
      </c>
    </row>
    <row r="1440" spans="1:7">
      <c r="A1440">
        <v>26</v>
      </c>
      <c r="B1440">
        <v>-13.73</v>
      </c>
      <c r="C1440">
        <v>13</v>
      </c>
      <c r="D1440">
        <v>3500</v>
      </c>
      <c r="E1440">
        <v>17</v>
      </c>
      <c r="F1440">
        <f>[1]!WallScanTrans(B1440,I1413,H1413,J1413,L1413)+K1413</f>
        <v>23.273838996853918</v>
      </c>
      <c r="G1440">
        <f t="shared" si="18"/>
        <v>2.3153562210849987</v>
      </c>
    </row>
    <row r="1441" spans="1:12">
      <c r="A1441">
        <v>27</v>
      </c>
      <c r="B1441">
        <v>-13.78</v>
      </c>
      <c r="C1441">
        <v>13</v>
      </c>
      <c r="D1441">
        <v>3500</v>
      </c>
      <c r="E1441">
        <v>22</v>
      </c>
      <c r="F1441">
        <f>[1]!WallScanTrans(B1441,I1413,H1413,J1413,L1413)+K1413</f>
        <v>23.273838996853918</v>
      </c>
      <c r="G1441">
        <f t="shared" si="18"/>
        <v>7.3757535904808921E-2</v>
      </c>
    </row>
    <row r="1442" spans="1:12">
      <c r="A1442" t="s">
        <v>0</v>
      </c>
    </row>
    <row r="1443" spans="1:12">
      <c r="A1443" t="s">
        <v>0</v>
      </c>
    </row>
    <row r="1444" spans="1:12">
      <c r="A1444" t="s">
        <v>0</v>
      </c>
    </row>
    <row r="1445" spans="1:12">
      <c r="A1445" t="s">
        <v>0</v>
      </c>
    </row>
    <row r="1446" spans="1:12">
      <c r="A1446" t="s">
        <v>131</v>
      </c>
    </row>
    <row r="1447" spans="1:12">
      <c r="A1447" t="s">
        <v>2</v>
      </c>
    </row>
    <row r="1448" spans="1:12">
      <c r="A1448" t="s">
        <v>3</v>
      </c>
    </row>
    <row r="1449" spans="1:12">
      <c r="A1449" t="s">
        <v>4</v>
      </c>
    </row>
    <row r="1450" spans="1:12">
      <c r="A1450" t="s">
        <v>5</v>
      </c>
    </row>
    <row r="1451" spans="1:12">
      <c r="A1451" t="s">
        <v>6</v>
      </c>
    </row>
    <row r="1452" spans="1:12">
      <c r="A1452" t="s">
        <v>7</v>
      </c>
    </row>
    <row r="1453" spans="1:12">
      <c r="A1453" t="s">
        <v>132</v>
      </c>
    </row>
    <row r="1454" spans="1:12">
      <c r="A1454" t="s">
        <v>9</v>
      </c>
    </row>
    <row r="1455" spans="1:12">
      <c r="A1455" t="s">
        <v>10</v>
      </c>
    </row>
    <row r="1456" spans="1:12">
      <c r="A1456" t="s">
        <v>11</v>
      </c>
      <c r="H1456" t="s">
        <v>62</v>
      </c>
      <c r="I1456" t="s">
        <v>63</v>
      </c>
      <c r="J1456" t="s">
        <v>64</v>
      </c>
      <c r="K1456" t="s">
        <v>65</v>
      </c>
      <c r="L1456" t="s">
        <v>23</v>
      </c>
    </row>
    <row r="1457" spans="1:12">
      <c r="A1457" t="s">
        <v>0</v>
      </c>
      <c r="H1457">
        <v>-13.103418441878036</v>
      </c>
      <c r="I1457">
        <v>133.33413633886602</v>
      </c>
      <c r="J1457">
        <v>0.1827401976361514</v>
      </c>
      <c r="K1457">
        <v>29.394746632469555</v>
      </c>
      <c r="L1457">
        <v>90.2</v>
      </c>
    </row>
    <row r="1458" spans="1:12">
      <c r="A1458" t="s">
        <v>44</v>
      </c>
      <c r="B1458" t="s">
        <v>37</v>
      </c>
      <c r="C1458" t="s">
        <v>26</v>
      </c>
      <c r="D1458" t="s">
        <v>43</v>
      </c>
      <c r="E1458" t="s">
        <v>42</v>
      </c>
      <c r="F1458" t="s">
        <v>66</v>
      </c>
      <c r="G1458" t="s">
        <v>67</v>
      </c>
      <c r="H1458" t="s">
        <v>68</v>
      </c>
    </row>
    <row r="1459" spans="1:12">
      <c r="A1459">
        <v>1</v>
      </c>
      <c r="B1459">
        <v>-12.164999999999999</v>
      </c>
      <c r="C1459">
        <v>13</v>
      </c>
      <c r="D1459">
        <v>3500</v>
      </c>
      <c r="E1459">
        <v>129</v>
      </c>
      <c r="F1459">
        <f>[1]!WallScanTrans(B1459,I1457,H1457,J1457,L1457)+K1457</f>
        <v>162.72888297133557</v>
      </c>
      <c r="G1459">
        <f>(F1459-E1459)^2/E1459</f>
        <v>8.8188957092562035</v>
      </c>
      <c r="H1459">
        <f>SUM(G1459:G1485)/(COUNT(G1459:G1485)-5)</f>
        <v>1.9311559536349814</v>
      </c>
    </row>
    <row r="1460" spans="1:12">
      <c r="A1460">
        <v>2</v>
      </c>
      <c r="B1460">
        <v>-12.234999999999999</v>
      </c>
      <c r="C1460">
        <v>12</v>
      </c>
      <c r="D1460">
        <v>3500</v>
      </c>
      <c r="E1460">
        <v>157</v>
      </c>
      <c r="F1460">
        <f>[1]!WallScanTrans(B1460,I1457,H1457,J1457,L1457)+K1457</f>
        <v>162.72888297133557</v>
      </c>
      <c r="G1460">
        <f t="shared" ref="G1460:G1485" si="19">(F1460-E1460)^2/E1460</f>
        <v>0.2090452235621568</v>
      </c>
    </row>
    <row r="1461" spans="1:12">
      <c r="A1461">
        <v>3</v>
      </c>
      <c r="B1461">
        <v>-12.285</v>
      </c>
      <c r="C1461">
        <v>13</v>
      </c>
      <c r="D1461">
        <v>3500</v>
      </c>
      <c r="E1461">
        <v>179</v>
      </c>
      <c r="F1461">
        <f>[1]!WallScanTrans(B1461,I1457,H1457,J1457,L1457)+K1457</f>
        <v>162.72888297133557</v>
      </c>
      <c r="G1461">
        <f t="shared" si="19"/>
        <v>1.4790460858128143</v>
      </c>
    </row>
    <row r="1462" spans="1:12">
      <c r="A1462">
        <v>4</v>
      </c>
      <c r="B1462">
        <v>-12.335000000000001</v>
      </c>
      <c r="C1462">
        <v>13</v>
      </c>
      <c r="D1462">
        <v>3500</v>
      </c>
      <c r="E1462">
        <v>154</v>
      </c>
      <c r="F1462">
        <f>[1]!WallScanTrans(B1462,I1457,H1457,J1457,L1457)+K1457</f>
        <v>162.72888297133557</v>
      </c>
      <c r="G1462">
        <f t="shared" si="19"/>
        <v>0.49476232420306493</v>
      </c>
    </row>
    <row r="1463" spans="1:12">
      <c r="A1463">
        <v>5</v>
      </c>
      <c r="B1463">
        <v>-12.395</v>
      </c>
      <c r="C1463">
        <v>13</v>
      </c>
      <c r="D1463">
        <v>3500</v>
      </c>
      <c r="E1463">
        <v>160</v>
      </c>
      <c r="F1463">
        <f>[1]!WallScanTrans(B1463,I1457,H1457,J1457,L1457)+K1457</f>
        <v>162.72888297133557</v>
      </c>
      <c r="G1463">
        <f t="shared" si="19"/>
        <v>4.6542514195282644E-2</v>
      </c>
    </row>
    <row r="1464" spans="1:12">
      <c r="A1464">
        <v>6</v>
      </c>
      <c r="B1464">
        <v>-12.45</v>
      </c>
      <c r="C1464">
        <v>13</v>
      </c>
      <c r="D1464">
        <v>3500</v>
      </c>
      <c r="E1464">
        <v>152</v>
      </c>
      <c r="F1464">
        <f>[1]!WallScanTrans(B1464,I1457,H1457,J1457,L1457)+K1457</f>
        <v>162.72888297133557</v>
      </c>
      <c r="G1464">
        <f t="shared" si="19"/>
        <v>0.75729559087246223</v>
      </c>
    </row>
    <row r="1465" spans="1:12">
      <c r="A1465">
        <v>7</v>
      </c>
      <c r="B1465">
        <v>-12.515000000000001</v>
      </c>
      <c r="C1465">
        <v>13</v>
      </c>
      <c r="D1465">
        <v>3500</v>
      </c>
      <c r="E1465">
        <v>152</v>
      </c>
      <c r="F1465">
        <f>[1]!WallScanTrans(B1465,I1457,H1457,J1457,L1457)+K1457</f>
        <v>162.72888297133557</v>
      </c>
      <c r="G1465">
        <f t="shared" si="19"/>
        <v>0.75729559087246223</v>
      </c>
    </row>
    <row r="1466" spans="1:12">
      <c r="A1466">
        <v>8</v>
      </c>
      <c r="B1466">
        <v>-12.57</v>
      </c>
      <c r="C1466">
        <v>13</v>
      </c>
      <c r="D1466">
        <v>3500</v>
      </c>
      <c r="E1466">
        <v>166</v>
      </c>
      <c r="F1466">
        <f>[1]!WallScanTrans(B1466,I1457,H1457,J1457,L1457)+K1457</f>
        <v>162.72888297133557</v>
      </c>
      <c r="G1466">
        <f t="shared" si="19"/>
        <v>6.4459075995291798E-2</v>
      </c>
    </row>
    <row r="1467" spans="1:12">
      <c r="A1467">
        <v>9</v>
      </c>
      <c r="B1467">
        <v>-12.61</v>
      </c>
      <c r="C1467">
        <v>13</v>
      </c>
      <c r="D1467">
        <v>3500</v>
      </c>
      <c r="E1467">
        <v>183</v>
      </c>
      <c r="F1467">
        <f>[1]!WallScanTrans(B1467,I1457,H1457,J1457,L1457)+K1457</f>
        <v>162.72888297133557</v>
      </c>
      <c r="G1467">
        <f t="shared" si="19"/>
        <v>2.2454545660645313</v>
      </c>
    </row>
    <row r="1468" spans="1:12">
      <c r="A1468">
        <v>10</v>
      </c>
      <c r="B1468">
        <v>-12.67</v>
      </c>
      <c r="C1468">
        <v>13</v>
      </c>
      <c r="D1468">
        <v>3500</v>
      </c>
      <c r="E1468">
        <v>173</v>
      </c>
      <c r="F1468">
        <f>[1]!WallScanTrans(B1468,I1457,H1457,J1457,L1457)+K1457</f>
        <v>162.72888297133557</v>
      </c>
      <c r="G1468">
        <f t="shared" si="19"/>
        <v>0.6098025723498296</v>
      </c>
    </row>
    <row r="1469" spans="1:12">
      <c r="A1469">
        <v>11</v>
      </c>
      <c r="B1469">
        <v>-12.73</v>
      </c>
      <c r="C1469">
        <v>13</v>
      </c>
      <c r="D1469">
        <v>3500</v>
      </c>
      <c r="E1469">
        <v>171</v>
      </c>
      <c r="F1469">
        <f>[1]!WallScanTrans(B1469,I1457,H1457,J1457,L1457)+K1457</f>
        <v>162.72888297133557</v>
      </c>
      <c r="G1469">
        <f t="shared" si="19"/>
        <v>0.40006653158984085</v>
      </c>
    </row>
    <row r="1470" spans="1:12">
      <c r="A1470">
        <v>12</v>
      </c>
      <c r="B1470">
        <v>-12.79</v>
      </c>
      <c r="C1470">
        <v>13</v>
      </c>
      <c r="D1470">
        <v>3500</v>
      </c>
      <c r="E1470">
        <v>155</v>
      </c>
      <c r="F1470">
        <f>[1]!WallScanTrans(B1470,I1457,H1457,J1457,L1457)+K1457</f>
        <v>162.72888297133557</v>
      </c>
      <c r="G1470">
        <f t="shared" si="19"/>
        <v>0.38539117409419921</v>
      </c>
    </row>
    <row r="1471" spans="1:12">
      <c r="A1471">
        <v>13</v>
      </c>
      <c r="B1471">
        <v>-12.84</v>
      </c>
      <c r="C1471">
        <v>13</v>
      </c>
      <c r="D1471">
        <v>3500</v>
      </c>
      <c r="E1471">
        <v>188</v>
      </c>
      <c r="F1471">
        <f>[1]!WallScanTrans(B1471,I1457,H1457,J1457,L1457)+K1457</f>
        <v>162.72888297133557</v>
      </c>
      <c r="G1471">
        <f t="shared" si="19"/>
        <v>3.3969646589173061</v>
      </c>
    </row>
    <row r="1472" spans="1:12">
      <c r="A1472">
        <v>14</v>
      </c>
      <c r="B1472">
        <v>-12.9</v>
      </c>
      <c r="C1472">
        <v>13</v>
      </c>
      <c r="D1472">
        <v>3500</v>
      </c>
      <c r="E1472">
        <v>185</v>
      </c>
      <c r="F1472">
        <f>[1]!WallScanTrans(B1472,I1457,H1457,J1457,L1457)+K1457</f>
        <v>159.74652060917327</v>
      </c>
      <c r="G1472">
        <f t="shared" si="19"/>
        <v>3.4472336288805954</v>
      </c>
    </row>
    <row r="1473" spans="1:7">
      <c r="A1473">
        <v>15</v>
      </c>
      <c r="B1473">
        <v>-12.955</v>
      </c>
      <c r="C1473">
        <v>12</v>
      </c>
      <c r="D1473">
        <v>3500</v>
      </c>
      <c r="E1473">
        <v>160</v>
      </c>
      <c r="F1473">
        <f>[1]!WallScanTrans(B1473,I1457,H1457,J1457,L1457)+K1457</f>
        <v>150.70421824747223</v>
      </c>
      <c r="G1473">
        <f t="shared" si="19"/>
        <v>0.54007223994142695</v>
      </c>
    </row>
    <row r="1474" spans="1:7">
      <c r="A1474">
        <v>16</v>
      </c>
      <c r="B1474">
        <v>-13.005000000000001</v>
      </c>
      <c r="C1474">
        <v>13</v>
      </c>
      <c r="D1474">
        <v>3500</v>
      </c>
      <c r="E1474">
        <v>121</v>
      </c>
      <c r="F1474">
        <f>[1]!WallScanTrans(B1474,I1457,H1457,J1457,L1457)+K1457</f>
        <v>137.22515354029034</v>
      </c>
      <c r="G1474">
        <f t="shared" si="19"/>
        <v>2.1756661769090577</v>
      </c>
    </row>
    <row r="1475" spans="1:7">
      <c r="A1475">
        <v>17</v>
      </c>
      <c r="B1475">
        <v>-13.065</v>
      </c>
      <c r="C1475">
        <v>13</v>
      </c>
      <c r="D1475">
        <v>3500</v>
      </c>
      <c r="E1475">
        <v>122</v>
      </c>
      <c r="F1475">
        <f>[1]!WallScanTrans(B1475,I1457,H1457,J1457,L1457)+K1457</f>
        <v>114.43922581601711</v>
      </c>
      <c r="G1475">
        <f t="shared" si="19"/>
        <v>0.46856808410804979</v>
      </c>
    </row>
    <row r="1476" spans="1:7">
      <c r="A1476">
        <v>18</v>
      </c>
      <c r="B1476">
        <v>-13.12</v>
      </c>
      <c r="C1476">
        <v>13</v>
      </c>
      <c r="D1476">
        <v>3500</v>
      </c>
      <c r="E1476">
        <v>90</v>
      </c>
      <c r="F1476">
        <f>[1]!WallScanTrans(B1476,I1457,H1457,J1457,L1457)+K1457</f>
        <v>87.767352551516211</v>
      </c>
      <c r="G1476">
        <f t="shared" si="19"/>
        <v>5.5385718102457474E-2</v>
      </c>
    </row>
    <row r="1477" spans="1:7">
      <c r="A1477">
        <v>19</v>
      </c>
      <c r="B1477">
        <v>-13.17</v>
      </c>
      <c r="C1477">
        <v>13</v>
      </c>
      <c r="D1477">
        <v>3500</v>
      </c>
      <c r="E1477">
        <v>53</v>
      </c>
      <c r="F1477">
        <f>[1]!WallScanTrans(B1477,I1457,H1457,J1457,L1457)+K1457</f>
        <v>66.090897896652251</v>
      </c>
      <c r="G1477">
        <f t="shared" si="19"/>
        <v>3.2334265611429118</v>
      </c>
    </row>
    <row r="1478" spans="1:7">
      <c r="A1478">
        <v>20</v>
      </c>
      <c r="B1478">
        <v>-13.23</v>
      </c>
      <c r="C1478">
        <v>13</v>
      </c>
      <c r="D1478">
        <v>3500</v>
      </c>
      <c r="E1478">
        <v>63</v>
      </c>
      <c r="F1478">
        <f>[1]!WallScanTrans(B1478,I1457,H1457,J1457,L1457)+K1457</f>
        <v>46.690202386471512</v>
      </c>
      <c r="G1478">
        <f t="shared" si="19"/>
        <v>4.2223729872104689</v>
      </c>
    </row>
    <row r="1479" spans="1:7">
      <c r="A1479">
        <v>21</v>
      </c>
      <c r="B1479">
        <v>-13.28</v>
      </c>
      <c r="C1479">
        <v>13</v>
      </c>
      <c r="D1479">
        <v>3500</v>
      </c>
      <c r="E1479">
        <v>43</v>
      </c>
      <c r="F1479">
        <f>[1]!WallScanTrans(B1479,I1457,H1457,J1457,L1457)+K1457</f>
        <v>36.032164524367687</v>
      </c>
      <c r="G1479">
        <f t="shared" si="19"/>
        <v>1.1290867724530276</v>
      </c>
    </row>
    <row r="1480" spans="1:7">
      <c r="A1480">
        <v>22</v>
      </c>
      <c r="B1480">
        <v>-13.33</v>
      </c>
      <c r="C1480">
        <v>13</v>
      </c>
      <c r="D1480">
        <v>3500</v>
      </c>
      <c r="E1480">
        <v>22</v>
      </c>
      <c r="F1480">
        <f>[1]!WallScanTrans(B1480,I1457,H1457,J1457,L1457)+K1457</f>
        <v>30.382497931699682</v>
      </c>
      <c r="G1480">
        <f t="shared" si="19"/>
        <v>3.1939214352249747</v>
      </c>
    </row>
    <row r="1481" spans="1:7">
      <c r="A1481">
        <v>23</v>
      </c>
      <c r="B1481">
        <v>-13.39</v>
      </c>
      <c r="C1481">
        <v>13</v>
      </c>
      <c r="D1481">
        <v>3500</v>
      </c>
      <c r="E1481">
        <v>39</v>
      </c>
      <c r="F1481">
        <f>[1]!WallScanTrans(B1481,I1457,H1457,J1457,L1457)+K1457</f>
        <v>29.394746632469555</v>
      </c>
      <c r="G1481">
        <f t="shared" si="19"/>
        <v>2.3656639039603831</v>
      </c>
    </row>
    <row r="1482" spans="1:7">
      <c r="A1482">
        <v>24</v>
      </c>
      <c r="B1482">
        <v>-13.45</v>
      </c>
      <c r="C1482">
        <v>13</v>
      </c>
      <c r="D1482">
        <v>3500</v>
      </c>
      <c r="E1482">
        <v>24</v>
      </c>
      <c r="F1482">
        <f>[1]!WallScanTrans(B1482,I1457,H1457,J1457,L1457)+K1457</f>
        <v>29.394746632469555</v>
      </c>
      <c r="G1482">
        <f t="shared" si="19"/>
        <v>1.2126371345225671</v>
      </c>
    </row>
    <row r="1483" spans="1:7">
      <c r="A1483">
        <v>25</v>
      </c>
      <c r="B1483">
        <v>-13.5</v>
      </c>
      <c r="C1483">
        <v>13</v>
      </c>
      <c r="D1483">
        <v>3500</v>
      </c>
      <c r="E1483">
        <v>31</v>
      </c>
      <c r="F1483">
        <f>[1]!WallScanTrans(B1483,I1457,H1457,J1457,L1457)+K1457</f>
        <v>29.394746632469555</v>
      </c>
      <c r="G1483">
        <f t="shared" si="19"/>
        <v>8.3123818515091374E-2</v>
      </c>
    </row>
    <row r="1484" spans="1:7">
      <c r="A1484">
        <v>26</v>
      </c>
      <c r="B1484">
        <v>-13.555</v>
      </c>
      <c r="C1484">
        <v>13</v>
      </c>
      <c r="D1484">
        <v>3500</v>
      </c>
      <c r="E1484">
        <v>28</v>
      </c>
      <c r="F1484">
        <f>[1]!WallScanTrans(B1484,I1457,H1457,J1457,L1457)+K1457</f>
        <v>29.394746632469555</v>
      </c>
      <c r="G1484">
        <f t="shared" si="19"/>
        <v>6.9475648885184468E-2</v>
      </c>
    </row>
    <row r="1485" spans="1:7">
      <c r="A1485">
        <v>27</v>
      </c>
      <c r="B1485">
        <v>-13.615</v>
      </c>
      <c r="C1485">
        <v>13</v>
      </c>
      <c r="D1485">
        <v>3500</v>
      </c>
      <c r="E1485">
        <v>34</v>
      </c>
      <c r="F1485">
        <f>[1]!WallScanTrans(B1485,I1457,H1457,J1457,L1457)+K1457</f>
        <v>29.394746632469555</v>
      </c>
      <c r="G1485">
        <f t="shared" si="19"/>
        <v>0.62377525232795583</v>
      </c>
    </row>
    <row r="1486" spans="1:7">
      <c r="A1486" t="s">
        <v>0</v>
      </c>
    </row>
    <row r="1487" spans="1:7">
      <c r="A1487" t="s">
        <v>0</v>
      </c>
    </row>
    <row r="1488" spans="1:7">
      <c r="A1488" t="s">
        <v>0</v>
      </c>
    </row>
    <row r="1489" spans="1:22">
      <c r="A1489" t="s">
        <v>0</v>
      </c>
    </row>
    <row r="1490" spans="1:22">
      <c r="A1490" t="s">
        <v>133</v>
      </c>
    </row>
    <row r="1491" spans="1:22">
      <c r="A1491" t="s">
        <v>134</v>
      </c>
    </row>
    <row r="1492" spans="1:22">
      <c r="A1492" t="s">
        <v>135</v>
      </c>
    </row>
    <row r="1493" spans="1:22">
      <c r="A1493" t="s">
        <v>4</v>
      </c>
    </row>
    <row r="1494" spans="1:22">
      <c r="A1494" t="s">
        <v>5</v>
      </c>
    </row>
    <row r="1495" spans="1:22">
      <c r="A1495" t="s">
        <v>6</v>
      </c>
    </row>
    <row r="1496" spans="1:22">
      <c r="A1496" t="s">
        <v>7</v>
      </c>
    </row>
    <row r="1497" spans="1:22">
      <c r="A1497" t="s">
        <v>136</v>
      </c>
    </row>
    <row r="1498" spans="1:22">
      <c r="A1498" t="s">
        <v>9</v>
      </c>
    </row>
    <row r="1499" spans="1:22">
      <c r="A1499" t="s">
        <v>10</v>
      </c>
    </row>
    <row r="1500" spans="1:22">
      <c r="A1500" t="s">
        <v>11</v>
      </c>
      <c r="H1500" t="s">
        <v>62</v>
      </c>
      <c r="I1500" t="s">
        <v>63</v>
      </c>
      <c r="J1500" t="s">
        <v>64</v>
      </c>
      <c r="K1500" t="s">
        <v>65</v>
      </c>
      <c r="L1500" t="s">
        <v>23</v>
      </c>
    </row>
    <row r="1501" spans="1:22">
      <c r="A1501" t="s">
        <v>0</v>
      </c>
      <c r="H1501">
        <v>-12.972891282987765</v>
      </c>
      <c r="I1501">
        <v>129.0430031782231</v>
      </c>
      <c r="J1501">
        <v>0.28564406553536648</v>
      </c>
      <c r="K1501">
        <v>24.072061286853152</v>
      </c>
      <c r="L1501">
        <v>90.2</v>
      </c>
      <c r="U1501" t="s">
        <v>163</v>
      </c>
      <c r="V1501">
        <v>23</v>
      </c>
    </row>
    <row r="1502" spans="1:22">
      <c r="A1502" t="s">
        <v>44</v>
      </c>
      <c r="B1502" t="s">
        <v>37</v>
      </c>
      <c r="C1502" t="s">
        <v>26</v>
      </c>
      <c r="D1502" t="s">
        <v>43</v>
      </c>
      <c r="E1502" t="s">
        <v>42</v>
      </c>
      <c r="F1502" t="s">
        <v>66</v>
      </c>
      <c r="G1502" t="s">
        <v>67</v>
      </c>
      <c r="H1502" t="s">
        <v>68</v>
      </c>
      <c r="U1502" t="s">
        <v>164</v>
      </c>
      <c r="V1502" t="s">
        <v>165</v>
      </c>
    </row>
    <row r="1503" spans="1:22">
      <c r="A1503">
        <v>1</v>
      </c>
      <c r="B1503">
        <v>-12.31</v>
      </c>
      <c r="C1503">
        <v>11</v>
      </c>
      <c r="D1503">
        <v>3000</v>
      </c>
      <c r="E1503">
        <v>154</v>
      </c>
      <c r="F1503">
        <f>[1]!WallScanTrans(B1503,I1501,H1501,J1501,L1501)+K1501</f>
        <v>153.11506446507624</v>
      </c>
      <c r="G1503">
        <f>(F1503-E1503)^2/E1503</f>
        <v>5.0851357205895674E-3</v>
      </c>
      <c r="H1503">
        <f>SUM(G1503:G1525)/(COUNT(G1503:G1525)-5)</f>
        <v>0.69052559658561463</v>
      </c>
      <c r="U1503">
        <v>-12.4</v>
      </c>
      <c r="V1503">
        <f>U1503-22*0.055</f>
        <v>-13.61</v>
      </c>
    </row>
    <row r="1504" spans="1:22">
      <c r="A1504">
        <v>2</v>
      </c>
      <c r="B1504">
        <v>-12.365</v>
      </c>
      <c r="C1504">
        <v>11</v>
      </c>
      <c r="D1504">
        <v>3000</v>
      </c>
      <c r="E1504">
        <v>149</v>
      </c>
      <c r="F1504">
        <f>[1]!WallScanTrans(B1504,I1501,H1501,J1501,L1501)+K1501</f>
        <v>153.11506446507624</v>
      </c>
      <c r="G1504">
        <f t="shared" ref="G1504:G1525" si="20">(F1504-E1504)^2/E1504</f>
        <v>0.11364936611901502</v>
      </c>
    </row>
    <row r="1505" spans="1:7">
      <c r="A1505">
        <v>3</v>
      </c>
      <c r="B1505">
        <v>-12.414999999999999</v>
      </c>
      <c r="C1505">
        <v>11</v>
      </c>
      <c r="D1505">
        <v>3000</v>
      </c>
      <c r="E1505">
        <v>160</v>
      </c>
      <c r="F1505">
        <f>[1]!WallScanTrans(B1505,I1501,H1501,J1501,L1501)+K1501</f>
        <v>153.11506446507624</v>
      </c>
      <c r="G1505">
        <f t="shared" si="20"/>
        <v>0.29626460825034912</v>
      </c>
    </row>
    <row r="1506" spans="1:7">
      <c r="A1506">
        <v>4</v>
      </c>
      <c r="B1506">
        <v>-12.475</v>
      </c>
      <c r="C1506">
        <v>11</v>
      </c>
      <c r="D1506">
        <v>3000</v>
      </c>
      <c r="E1506">
        <v>158</v>
      </c>
      <c r="F1506">
        <f>[1]!WallScanTrans(B1506,I1501,H1501,J1501,L1501)+K1501</f>
        <v>153.11506446507624</v>
      </c>
      <c r="G1506">
        <f t="shared" si="20"/>
        <v>0.15102908342000532</v>
      </c>
    </row>
    <row r="1507" spans="1:7">
      <c r="A1507">
        <v>5</v>
      </c>
      <c r="B1507">
        <v>-12.535</v>
      </c>
      <c r="C1507">
        <v>11</v>
      </c>
      <c r="D1507">
        <v>3000</v>
      </c>
      <c r="E1507">
        <v>149</v>
      </c>
      <c r="F1507">
        <f>[1]!WallScanTrans(B1507,I1501,H1501,J1501,L1501)+K1501</f>
        <v>153.11506446507624</v>
      </c>
      <c r="G1507">
        <f t="shared" si="20"/>
        <v>0.11364936611901502</v>
      </c>
    </row>
    <row r="1508" spans="1:7">
      <c r="A1508">
        <v>6</v>
      </c>
      <c r="B1508">
        <v>-12.58</v>
      </c>
      <c r="C1508">
        <v>11</v>
      </c>
      <c r="D1508">
        <v>3000</v>
      </c>
      <c r="E1508">
        <v>156</v>
      </c>
      <c r="F1508">
        <f>[1]!WallScanTrans(B1508,I1501,H1501,J1501,L1501)+K1501</f>
        <v>153.07242002953373</v>
      </c>
      <c r="G1508">
        <f t="shared" si="20"/>
        <v>5.4940541560738972E-2</v>
      </c>
    </row>
    <row r="1509" spans="1:7">
      <c r="A1509">
        <v>7</v>
      </c>
      <c r="B1509">
        <v>-12.645</v>
      </c>
      <c r="C1509">
        <v>11</v>
      </c>
      <c r="D1509">
        <v>3000</v>
      </c>
      <c r="E1509">
        <v>159</v>
      </c>
      <c r="F1509">
        <f>[1]!WallScanTrans(B1509,I1501,H1501,J1501,L1501)+K1501</f>
        <v>150.86133163816712</v>
      </c>
      <c r="G1509">
        <f t="shared" si="20"/>
        <v>0.41659070882955707</v>
      </c>
    </row>
    <row r="1510" spans="1:7">
      <c r="A1510">
        <v>8</v>
      </c>
      <c r="B1510">
        <v>-12.7</v>
      </c>
      <c r="C1510">
        <v>11</v>
      </c>
      <c r="D1510">
        <v>3000</v>
      </c>
      <c r="E1510">
        <v>129</v>
      </c>
      <c r="F1510">
        <f>[1]!WallScanTrans(B1510,I1501,H1501,J1501,L1501)+K1501</f>
        <v>146.37173735987986</v>
      </c>
      <c r="G1510">
        <f t="shared" si="20"/>
        <v>2.3393585961290357</v>
      </c>
    </row>
    <row r="1511" spans="1:7">
      <c r="A1511">
        <v>9</v>
      </c>
      <c r="B1511">
        <v>-12.75</v>
      </c>
      <c r="C1511">
        <v>11</v>
      </c>
      <c r="D1511">
        <v>3000</v>
      </c>
      <c r="E1511">
        <v>125</v>
      </c>
      <c r="F1511">
        <f>[1]!WallScanTrans(B1511,I1501,H1501,J1501,L1501)+K1501</f>
        <v>140.20725241118407</v>
      </c>
      <c r="G1511">
        <f t="shared" si="20"/>
        <v>1.8500842071797101</v>
      </c>
    </row>
    <row r="1512" spans="1:7">
      <c r="A1512">
        <v>10</v>
      </c>
      <c r="B1512">
        <v>-12.81</v>
      </c>
      <c r="C1512">
        <v>11</v>
      </c>
      <c r="D1512">
        <v>3000</v>
      </c>
      <c r="E1512">
        <v>150</v>
      </c>
      <c r="F1512">
        <f>[1]!WallScanTrans(B1512,I1501,H1501,J1501,L1501)+K1501</f>
        <v>130.1911971410029</v>
      </c>
      <c r="G1512">
        <f t="shared" si="20"/>
        <v>2.6159244713774106</v>
      </c>
    </row>
    <row r="1513" spans="1:7">
      <c r="A1513">
        <v>11</v>
      </c>
      <c r="B1513">
        <v>-12.865</v>
      </c>
      <c r="C1513">
        <v>11</v>
      </c>
      <c r="D1513">
        <v>3000</v>
      </c>
      <c r="E1513">
        <v>124</v>
      </c>
      <c r="F1513">
        <f>[1]!WallScanTrans(B1513,I1501,H1501,J1501,L1501)+K1501</f>
        <v>118.5002512004134</v>
      </c>
      <c r="G1513">
        <f t="shared" si="20"/>
        <v>0.24392932950446958</v>
      </c>
    </row>
    <row r="1514" spans="1:7">
      <c r="A1514">
        <v>12</v>
      </c>
      <c r="B1514">
        <v>-12.92</v>
      </c>
      <c r="C1514">
        <v>12</v>
      </c>
      <c r="D1514">
        <v>3000</v>
      </c>
      <c r="E1514">
        <v>112</v>
      </c>
      <c r="F1514">
        <f>[1]!WallScanTrans(B1514,I1501,H1501,J1501,L1501)+K1501</f>
        <v>104.40885470572321</v>
      </c>
      <c r="G1514">
        <f t="shared" si="20"/>
        <v>0.51451327570375516</v>
      </c>
    </row>
    <row r="1515" spans="1:7">
      <c r="A1515">
        <v>13</v>
      </c>
      <c r="B1515">
        <v>-12.975</v>
      </c>
      <c r="C1515">
        <v>11</v>
      </c>
      <c r="D1515">
        <v>3000</v>
      </c>
      <c r="E1515">
        <v>82</v>
      </c>
      <c r="F1515">
        <f>[1]!WallScanTrans(B1515,I1501,H1501,J1501,L1501)+K1501</f>
        <v>87.920536269601286</v>
      </c>
      <c r="G1515">
        <f t="shared" si="20"/>
        <v>0.42747255755688179</v>
      </c>
    </row>
    <row r="1516" spans="1:7">
      <c r="A1516">
        <v>14</v>
      </c>
      <c r="B1516">
        <v>-13.025</v>
      </c>
      <c r="C1516">
        <v>11</v>
      </c>
      <c r="D1516">
        <v>3000</v>
      </c>
      <c r="E1516">
        <v>74</v>
      </c>
      <c r="F1516">
        <f>[1]!WallScanTrans(B1516,I1501,H1501,J1501,L1501)+K1501</f>
        <v>72.996090447653344</v>
      </c>
      <c r="G1516">
        <f t="shared" si="20"/>
        <v>1.3619383639092736E-2</v>
      </c>
    </row>
    <row r="1517" spans="1:7">
      <c r="A1517">
        <v>15</v>
      </c>
      <c r="B1517">
        <v>-13.085000000000001</v>
      </c>
      <c r="C1517">
        <v>11</v>
      </c>
      <c r="D1517">
        <v>3000</v>
      </c>
      <c r="E1517">
        <v>62</v>
      </c>
      <c r="F1517">
        <f>[1]!WallScanTrans(B1517,I1501,H1501,J1501,L1501)+K1501</f>
        <v>57.705428793062239</v>
      </c>
      <c r="G1517">
        <f t="shared" si="20"/>
        <v>0.29747325566869121</v>
      </c>
    </row>
    <row r="1518" spans="1:7">
      <c r="A1518">
        <v>16</v>
      </c>
      <c r="B1518">
        <v>-13.14</v>
      </c>
      <c r="C1518">
        <v>11</v>
      </c>
      <c r="D1518">
        <v>3000</v>
      </c>
      <c r="E1518">
        <v>41</v>
      </c>
      <c r="F1518">
        <f>[1]!WallScanTrans(B1518,I1501,H1501,J1501,L1501)+K1501</f>
        <v>46.198550885944094</v>
      </c>
      <c r="G1518">
        <f t="shared" si="20"/>
        <v>0.65914466618902745</v>
      </c>
    </row>
    <row r="1519" spans="1:7">
      <c r="A1519">
        <v>17</v>
      </c>
      <c r="B1519">
        <v>-13.19</v>
      </c>
      <c r="C1519">
        <v>11</v>
      </c>
      <c r="D1519">
        <v>3000</v>
      </c>
      <c r="E1519">
        <v>34</v>
      </c>
      <c r="F1519">
        <f>[1]!WallScanTrans(B1519,I1501,H1501,J1501,L1501)+K1501</f>
        <v>37.820788393362221</v>
      </c>
      <c r="G1519">
        <f t="shared" si="20"/>
        <v>0.4293654102015137</v>
      </c>
    </row>
    <row r="1520" spans="1:7">
      <c r="A1520">
        <v>18</v>
      </c>
      <c r="B1520">
        <v>-13.244999999999999</v>
      </c>
      <c r="C1520">
        <v>11</v>
      </c>
      <c r="D1520">
        <v>3000</v>
      </c>
      <c r="E1520">
        <v>34</v>
      </c>
      <c r="F1520">
        <f>[1]!WallScanTrans(B1520,I1501,H1501,J1501,L1501)+K1501</f>
        <v>30.896588816799955</v>
      </c>
      <c r="G1520">
        <f t="shared" si="20"/>
        <v>0.28326944035326773</v>
      </c>
    </row>
    <row r="1521" spans="1:7">
      <c r="A1521">
        <v>19</v>
      </c>
      <c r="B1521">
        <v>-13.3</v>
      </c>
      <c r="C1521">
        <v>11</v>
      </c>
      <c r="D1521">
        <v>3000</v>
      </c>
      <c r="E1521">
        <v>29</v>
      </c>
      <c r="F1521">
        <f>[1]!WallScanTrans(B1521,I1501,H1501,J1501,L1501)+K1501</f>
        <v>26.372839794338297</v>
      </c>
      <c r="G1521">
        <f t="shared" si="20"/>
        <v>0.23799899124870483</v>
      </c>
    </row>
    <row r="1522" spans="1:7">
      <c r="A1522">
        <v>20</v>
      </c>
      <c r="B1522">
        <v>-13.355</v>
      </c>
      <c r="C1522">
        <v>11</v>
      </c>
      <c r="D1522">
        <v>3000</v>
      </c>
      <c r="E1522">
        <v>28</v>
      </c>
      <c r="F1522">
        <f>[1]!WallScanTrans(B1522,I1501,H1501,J1501,L1501)+K1501</f>
        <v>24.24954132597755</v>
      </c>
      <c r="G1522">
        <f t="shared" si="20"/>
        <v>0.50235500948393708</v>
      </c>
    </row>
    <row r="1523" spans="1:7">
      <c r="A1523">
        <v>21</v>
      </c>
      <c r="B1523">
        <v>-13.414999999999999</v>
      </c>
      <c r="C1523">
        <v>11</v>
      </c>
      <c r="D1523">
        <v>3000</v>
      </c>
      <c r="E1523">
        <v>25</v>
      </c>
      <c r="F1523">
        <f>[1]!WallScanTrans(B1523,I1501,H1501,J1501,L1501)+K1501</f>
        <v>24.072061286853152</v>
      </c>
      <c r="G1523">
        <f t="shared" si="20"/>
        <v>3.4442810214265089E-2</v>
      </c>
    </row>
    <row r="1524" spans="1:7">
      <c r="A1524">
        <v>22</v>
      </c>
      <c r="B1524">
        <v>-13.465</v>
      </c>
      <c r="C1524">
        <v>11</v>
      </c>
      <c r="D1524">
        <v>3000</v>
      </c>
      <c r="E1524">
        <v>24</v>
      </c>
      <c r="F1524">
        <f>[1]!WallScanTrans(B1524,I1501,H1501,J1501,L1501)+K1501</f>
        <v>24.072061286853152</v>
      </c>
      <c r="G1524">
        <f t="shared" si="20"/>
        <v>2.1636787762218038E-4</v>
      </c>
    </row>
    <row r="1525" spans="1:7">
      <c r="A1525">
        <v>23</v>
      </c>
      <c r="B1525">
        <v>-13.52</v>
      </c>
      <c r="C1525">
        <v>11</v>
      </c>
      <c r="D1525">
        <v>3000</v>
      </c>
      <c r="E1525">
        <v>20</v>
      </c>
      <c r="F1525">
        <f>[1]!WallScanTrans(B1525,I1501,H1501,J1501,L1501)+K1501</f>
        <v>24.072061286853152</v>
      </c>
      <c r="G1525">
        <f t="shared" si="20"/>
        <v>0.82908415619440756</v>
      </c>
    </row>
    <row r="1526" spans="1:7">
      <c r="A1526" t="s">
        <v>0</v>
      </c>
    </row>
    <row r="1527" spans="1:7">
      <c r="A1527" t="s">
        <v>0</v>
      </c>
    </row>
    <row r="1528" spans="1:7">
      <c r="A1528" t="s">
        <v>0</v>
      </c>
    </row>
    <row r="1529" spans="1:7">
      <c r="A1529" t="s">
        <v>0</v>
      </c>
    </row>
    <row r="1530" spans="1:7">
      <c r="A1530" t="s">
        <v>137</v>
      </c>
    </row>
    <row r="1531" spans="1:7">
      <c r="A1531" t="s">
        <v>134</v>
      </c>
    </row>
    <row r="1532" spans="1:7">
      <c r="A1532" t="s">
        <v>135</v>
      </c>
    </row>
    <row r="1533" spans="1:7">
      <c r="A1533" t="s">
        <v>4</v>
      </c>
    </row>
    <row r="1534" spans="1:7">
      <c r="A1534" t="s">
        <v>5</v>
      </c>
    </row>
    <row r="1535" spans="1:7">
      <c r="A1535" t="s">
        <v>6</v>
      </c>
    </row>
    <row r="1536" spans="1:7">
      <c r="A1536" t="s">
        <v>7</v>
      </c>
    </row>
    <row r="1537" spans="1:12">
      <c r="A1537" t="s">
        <v>138</v>
      </c>
    </row>
    <row r="1538" spans="1:12">
      <c r="A1538" t="s">
        <v>9</v>
      </c>
    </row>
    <row r="1539" spans="1:12">
      <c r="A1539" t="s">
        <v>10</v>
      </c>
    </row>
    <row r="1540" spans="1:12">
      <c r="A1540" t="s">
        <v>11</v>
      </c>
      <c r="H1540" t="s">
        <v>62</v>
      </c>
      <c r="I1540" t="s">
        <v>63</v>
      </c>
      <c r="J1540" t="s">
        <v>64</v>
      </c>
      <c r="K1540" t="s">
        <v>65</v>
      </c>
      <c r="L1540" t="s">
        <v>23</v>
      </c>
    </row>
    <row r="1541" spans="1:12">
      <c r="A1541" t="s">
        <v>0</v>
      </c>
      <c r="H1541">
        <v>-12.880743055818757</v>
      </c>
      <c r="I1541">
        <v>121.73373669224425</v>
      </c>
      <c r="J1541">
        <v>0.19582905972932255</v>
      </c>
      <c r="K1541">
        <v>25.895171117000256</v>
      </c>
      <c r="L1541">
        <v>90.2</v>
      </c>
    </row>
    <row r="1542" spans="1:12">
      <c r="A1542" t="s">
        <v>44</v>
      </c>
      <c r="B1542" t="s">
        <v>37</v>
      </c>
      <c r="C1542" t="s">
        <v>26</v>
      </c>
      <c r="D1542" t="s">
        <v>43</v>
      </c>
      <c r="E1542" t="s">
        <v>42</v>
      </c>
      <c r="F1542" t="s">
        <v>66</v>
      </c>
      <c r="G1542" t="s">
        <v>67</v>
      </c>
      <c r="H1542" t="s">
        <v>68</v>
      </c>
    </row>
    <row r="1543" spans="1:12">
      <c r="A1543">
        <v>1</v>
      </c>
      <c r="B1543">
        <v>-12.295</v>
      </c>
      <c r="C1543">
        <v>11</v>
      </c>
      <c r="D1543">
        <v>3000</v>
      </c>
      <c r="E1543">
        <v>159</v>
      </c>
      <c r="F1543">
        <f>[1]!WallScanTrans(B1543,I1541,H1541,J1541,L1541)+K1541</f>
        <v>147.62890780924451</v>
      </c>
      <c r="G1543">
        <f>(F1543-E1543)^2/E1543</f>
        <v>0.81321847553874527</v>
      </c>
      <c r="H1543">
        <f>SUM(G1543:G1565)/(COUNT(G1543:G1565)-5)</f>
        <v>0.56610742782591017</v>
      </c>
    </row>
    <row r="1544" spans="1:12">
      <c r="A1544">
        <v>2</v>
      </c>
      <c r="B1544">
        <v>-12.36</v>
      </c>
      <c r="C1544">
        <v>11</v>
      </c>
      <c r="D1544">
        <v>3000</v>
      </c>
      <c r="E1544">
        <v>152</v>
      </c>
      <c r="F1544">
        <f>[1]!WallScanTrans(B1544,I1541,H1541,J1541,L1541)+K1541</f>
        <v>147.62890780924451</v>
      </c>
      <c r="G1544">
        <f t="shared" ref="G1544:G1565" si="21">(F1544-E1544)^2/E1544</f>
        <v>0.12570030881633967</v>
      </c>
    </row>
    <row r="1545" spans="1:12">
      <c r="A1545">
        <v>3</v>
      </c>
      <c r="B1545">
        <v>-12.41</v>
      </c>
      <c r="C1545">
        <v>11</v>
      </c>
      <c r="D1545">
        <v>3000</v>
      </c>
      <c r="E1545">
        <v>142</v>
      </c>
      <c r="F1545">
        <f>[1]!WallScanTrans(B1545,I1541,H1541,J1541,L1541)+K1541</f>
        <v>147.62890780924451</v>
      </c>
      <c r="G1545">
        <f t="shared" si="21"/>
        <v>0.22313100792235085</v>
      </c>
    </row>
    <row r="1546" spans="1:12">
      <c r="A1546">
        <v>4</v>
      </c>
      <c r="B1546">
        <v>-12.47</v>
      </c>
      <c r="C1546">
        <v>11</v>
      </c>
      <c r="D1546">
        <v>3000</v>
      </c>
      <c r="E1546">
        <v>139</v>
      </c>
      <c r="F1546">
        <f>[1]!WallScanTrans(B1546,I1541,H1541,J1541,L1541)+K1541</f>
        <v>147.62890780924451</v>
      </c>
      <c r="G1546">
        <f t="shared" si="21"/>
        <v>0.53566942431971853</v>
      </c>
    </row>
    <row r="1547" spans="1:12">
      <c r="A1547">
        <v>5</v>
      </c>
      <c r="B1547">
        <v>-12.53</v>
      </c>
      <c r="C1547">
        <v>11</v>
      </c>
      <c r="D1547">
        <v>3000</v>
      </c>
      <c r="E1547">
        <v>155</v>
      </c>
      <c r="F1547">
        <f>[1]!WallScanTrans(B1547,I1541,H1541,J1541,L1541)+K1541</f>
        <v>147.62890780924451</v>
      </c>
      <c r="G1547">
        <f t="shared" si="21"/>
        <v>0.35053548441688115</v>
      </c>
    </row>
    <row r="1548" spans="1:12">
      <c r="A1548">
        <v>6</v>
      </c>
      <c r="B1548">
        <v>-12.585000000000001</v>
      </c>
      <c r="C1548">
        <v>11</v>
      </c>
      <c r="D1548">
        <v>3000</v>
      </c>
      <c r="E1548">
        <v>134</v>
      </c>
      <c r="F1548">
        <f>[1]!WallScanTrans(B1548,I1541,H1541,J1541,L1541)+K1541</f>
        <v>147.62890780924451</v>
      </c>
      <c r="G1548">
        <f t="shared" si="21"/>
        <v>1.3861725975588506</v>
      </c>
    </row>
    <row r="1549" spans="1:12">
      <c r="A1549">
        <v>7</v>
      </c>
      <c r="B1549">
        <v>-12.645</v>
      </c>
      <c r="C1549">
        <v>11</v>
      </c>
      <c r="D1549">
        <v>3000</v>
      </c>
      <c r="E1549">
        <v>155</v>
      </c>
      <c r="F1549">
        <f>[1]!WallScanTrans(B1549,I1541,H1541,J1541,L1541)+K1541</f>
        <v>146.30851430519061</v>
      </c>
      <c r="G1549">
        <f t="shared" si="21"/>
        <v>0.48736724892307232</v>
      </c>
    </row>
    <row r="1550" spans="1:12">
      <c r="A1550">
        <v>8</v>
      </c>
      <c r="B1550">
        <v>-12.7</v>
      </c>
      <c r="C1550">
        <v>11</v>
      </c>
      <c r="D1550">
        <v>3000</v>
      </c>
      <c r="E1550">
        <v>143</v>
      </c>
      <c r="F1550">
        <f>[1]!WallScanTrans(B1550,I1541,H1541,J1541,L1541)+K1541</f>
        <v>140.33255271213483</v>
      </c>
      <c r="G1550">
        <f t="shared" si="21"/>
        <v>4.975716806670815E-2</v>
      </c>
    </row>
    <row r="1551" spans="1:12">
      <c r="A1551">
        <v>9</v>
      </c>
      <c r="B1551">
        <v>-12.75</v>
      </c>
      <c r="C1551">
        <v>11</v>
      </c>
      <c r="D1551">
        <v>3000</v>
      </c>
      <c r="E1551">
        <v>130</v>
      </c>
      <c r="F1551">
        <f>[1]!WallScanTrans(B1551,I1541,H1541,J1541,L1541)+K1541</f>
        <v>130.7189647951916</v>
      </c>
      <c r="G1551">
        <f t="shared" si="21"/>
        <v>3.9762336671145641E-3</v>
      </c>
    </row>
    <row r="1552" spans="1:12">
      <c r="A1552">
        <v>10</v>
      </c>
      <c r="B1552">
        <v>-12.81</v>
      </c>
      <c r="C1552">
        <v>12</v>
      </c>
      <c r="D1552">
        <v>3000</v>
      </c>
      <c r="E1552">
        <v>112</v>
      </c>
      <c r="F1552">
        <f>[1]!WallScanTrans(B1552,I1541,H1541,J1541,L1541)+K1541</f>
        <v>113.92667630562362</v>
      </c>
      <c r="G1552">
        <f t="shared" si="21"/>
        <v>3.3143585595102366E-2</v>
      </c>
    </row>
    <row r="1553" spans="1:7">
      <c r="A1553">
        <v>11</v>
      </c>
      <c r="B1553">
        <v>-12.865</v>
      </c>
      <c r="C1553">
        <v>11</v>
      </c>
      <c r="D1553">
        <v>3000</v>
      </c>
      <c r="E1553">
        <v>98</v>
      </c>
      <c r="F1553">
        <f>[1]!WallScanTrans(B1553,I1541,H1541,J1541,L1541)+K1541</f>
        <v>93.496761492168616</v>
      </c>
      <c r="G1553">
        <f t="shared" si="21"/>
        <v>0.20693017406546355</v>
      </c>
    </row>
    <row r="1554" spans="1:7">
      <c r="A1554">
        <v>12</v>
      </c>
      <c r="B1554">
        <v>-12.92</v>
      </c>
      <c r="C1554">
        <v>11</v>
      </c>
      <c r="D1554">
        <v>3000</v>
      </c>
      <c r="E1554">
        <v>66</v>
      </c>
      <c r="F1554">
        <f>[1]!WallScanTrans(B1554,I1541,H1541,J1541,L1541)+K1541</f>
        <v>70.703418538410475</v>
      </c>
      <c r="G1554">
        <f t="shared" si="21"/>
        <v>0.33518402950702003</v>
      </c>
    </row>
    <row r="1555" spans="1:7">
      <c r="A1555">
        <v>13</v>
      </c>
      <c r="B1555">
        <v>-12.975</v>
      </c>
      <c r="C1555">
        <v>11</v>
      </c>
      <c r="D1555">
        <v>3000</v>
      </c>
      <c r="E1555">
        <v>52</v>
      </c>
      <c r="F1555">
        <f>[1]!WallScanTrans(B1555,I1541,H1541,J1541,L1541)+K1541</f>
        <v>52.333313679022588</v>
      </c>
      <c r="G1555">
        <f t="shared" si="21"/>
        <v>2.1365001658379375E-3</v>
      </c>
    </row>
    <row r="1556" spans="1:7">
      <c r="A1556">
        <v>14</v>
      </c>
      <c r="B1556">
        <v>-13.03</v>
      </c>
      <c r="C1556">
        <v>11</v>
      </c>
      <c r="D1556">
        <v>3000</v>
      </c>
      <c r="E1556">
        <v>38</v>
      </c>
      <c r="F1556">
        <f>[1]!WallScanTrans(B1556,I1541,H1541,J1541,L1541)+K1541</f>
        <v>38.781193226434404</v>
      </c>
      <c r="G1556">
        <f t="shared" si="21"/>
        <v>1.6059548869131409E-2</v>
      </c>
    </row>
    <row r="1557" spans="1:7">
      <c r="A1557">
        <v>15</v>
      </c>
      <c r="B1557">
        <v>-13.085000000000001</v>
      </c>
      <c r="C1557">
        <v>11</v>
      </c>
      <c r="D1557">
        <v>3000</v>
      </c>
      <c r="E1557">
        <v>34</v>
      </c>
      <c r="F1557">
        <f>[1]!WallScanTrans(B1557,I1541,H1541,J1541,L1541)+K1541</f>
        <v>30.047057180645691</v>
      </c>
      <c r="G1557">
        <f t="shared" si="21"/>
        <v>0.45958108626719979</v>
      </c>
    </row>
    <row r="1558" spans="1:7">
      <c r="A1558">
        <v>16</v>
      </c>
      <c r="B1558">
        <v>-13.14</v>
      </c>
      <c r="C1558">
        <v>11</v>
      </c>
      <c r="D1558">
        <v>3000</v>
      </c>
      <c r="E1558">
        <v>27</v>
      </c>
      <c r="F1558">
        <f>[1]!WallScanTrans(B1558,I1541,H1541,J1541,L1541)+K1541</f>
        <v>26.130905541657025</v>
      </c>
      <c r="G1558">
        <f t="shared" si="21"/>
        <v>2.7975006574906244E-2</v>
      </c>
    </row>
    <row r="1559" spans="1:7">
      <c r="A1559">
        <v>17</v>
      </c>
      <c r="B1559">
        <v>-13.19</v>
      </c>
      <c r="C1559">
        <v>11</v>
      </c>
      <c r="D1559">
        <v>3000</v>
      </c>
      <c r="E1559">
        <v>25</v>
      </c>
      <c r="F1559">
        <f>[1]!WallScanTrans(B1559,I1541,H1541,J1541,L1541)+K1541</f>
        <v>25.895171117000256</v>
      </c>
      <c r="G1559">
        <f t="shared" si="21"/>
        <v>3.2053253148459443E-2</v>
      </c>
    </row>
    <row r="1560" spans="1:7">
      <c r="A1560">
        <v>18</v>
      </c>
      <c r="B1560">
        <v>-13.25</v>
      </c>
      <c r="C1560">
        <v>11</v>
      </c>
      <c r="D1560">
        <v>3000</v>
      </c>
      <c r="E1560">
        <v>23</v>
      </c>
      <c r="F1560">
        <f>[1]!WallScanTrans(B1560,I1541,H1541,J1541,L1541)+K1541</f>
        <v>25.895171117000256</v>
      </c>
      <c r="G1560">
        <f t="shared" si="21"/>
        <v>0.36443546942228305</v>
      </c>
    </row>
    <row r="1561" spans="1:7">
      <c r="A1561">
        <v>19</v>
      </c>
      <c r="B1561">
        <v>-13.3</v>
      </c>
      <c r="C1561">
        <v>11</v>
      </c>
      <c r="D1561">
        <v>3000</v>
      </c>
      <c r="E1561">
        <v>32</v>
      </c>
      <c r="F1561">
        <f>[1]!WallScanTrans(B1561,I1541,H1541,J1541,L1541)+K1541</f>
        <v>25.895171117000256</v>
      </c>
      <c r="G1561">
        <f t="shared" si="21"/>
        <v>1.1646542403346218</v>
      </c>
    </row>
    <row r="1562" spans="1:7">
      <c r="A1562">
        <v>20</v>
      </c>
      <c r="B1562">
        <v>-13.355</v>
      </c>
      <c r="C1562">
        <v>11</v>
      </c>
      <c r="D1562">
        <v>3000</v>
      </c>
      <c r="E1562">
        <v>22</v>
      </c>
      <c r="F1562">
        <f>[1]!WallScanTrans(B1562,I1541,H1541,J1541,L1541)+K1541</f>
        <v>25.895171117000256</v>
      </c>
      <c r="G1562">
        <f t="shared" si="21"/>
        <v>0.68965263775968288</v>
      </c>
    </row>
    <row r="1563" spans="1:7">
      <c r="A1563">
        <v>21</v>
      </c>
      <c r="B1563">
        <v>-13.414999999999999</v>
      </c>
      <c r="C1563">
        <v>11</v>
      </c>
      <c r="D1563">
        <v>3000</v>
      </c>
      <c r="E1563">
        <v>35</v>
      </c>
      <c r="F1563">
        <f>[1]!WallScanTrans(B1563,I1541,H1541,J1541,L1541)+K1541</f>
        <v>25.895171117000256</v>
      </c>
      <c r="G1563">
        <f t="shared" si="21"/>
        <v>2.3685116853916104</v>
      </c>
    </row>
    <row r="1564" spans="1:7">
      <c r="A1564">
        <v>22</v>
      </c>
      <c r="B1564">
        <v>-13.465</v>
      </c>
      <c r="C1564">
        <v>11</v>
      </c>
      <c r="D1564">
        <v>3000</v>
      </c>
      <c r="E1564">
        <v>24</v>
      </c>
      <c r="F1564">
        <f>[1]!WallScanTrans(B1564,I1541,H1541,J1541,L1541)+K1541</f>
        <v>25.895171117000256</v>
      </c>
      <c r="G1564">
        <f t="shared" si="21"/>
        <v>0.14965306511299994</v>
      </c>
    </row>
    <row r="1565" spans="1:7">
      <c r="A1565">
        <v>23</v>
      </c>
      <c r="B1565">
        <v>-13.52</v>
      </c>
      <c r="C1565">
        <v>11</v>
      </c>
      <c r="D1565">
        <v>3000</v>
      </c>
      <c r="E1565">
        <v>23</v>
      </c>
      <c r="F1565">
        <f>[1]!WallScanTrans(B1565,I1541,H1541,J1541,L1541)+K1541</f>
        <v>25.895171117000256</v>
      </c>
      <c r="G1565">
        <f t="shared" si="21"/>
        <v>0.36443546942228305</v>
      </c>
    </row>
    <row r="1566" spans="1:7">
      <c r="A1566" t="s">
        <v>0</v>
      </c>
    </row>
    <row r="1567" spans="1:7">
      <c r="A1567" t="s">
        <v>0</v>
      </c>
    </row>
    <row r="1568" spans="1:7">
      <c r="A1568" t="s">
        <v>0</v>
      </c>
    </row>
    <row r="1569" spans="1:12">
      <c r="A1569" t="s">
        <v>0</v>
      </c>
    </row>
    <row r="1570" spans="1:12">
      <c r="A1570" t="s">
        <v>139</v>
      </c>
    </row>
    <row r="1571" spans="1:12">
      <c r="A1571" t="s">
        <v>134</v>
      </c>
    </row>
    <row r="1572" spans="1:12">
      <c r="A1572" t="s">
        <v>135</v>
      </c>
    </row>
    <row r="1573" spans="1:12">
      <c r="A1573" t="s">
        <v>4</v>
      </c>
    </row>
    <row r="1574" spans="1:12">
      <c r="A1574" t="s">
        <v>5</v>
      </c>
    </row>
    <row r="1575" spans="1:12">
      <c r="A1575" t="s">
        <v>6</v>
      </c>
    </row>
    <row r="1576" spans="1:12">
      <c r="A1576" t="s">
        <v>7</v>
      </c>
    </row>
    <row r="1577" spans="1:12">
      <c r="A1577" t="s">
        <v>140</v>
      </c>
    </row>
    <row r="1578" spans="1:12">
      <c r="A1578" t="s">
        <v>9</v>
      </c>
    </row>
    <row r="1579" spans="1:12">
      <c r="A1579" t="s">
        <v>10</v>
      </c>
    </row>
    <row r="1580" spans="1:12">
      <c r="A1580" t="s">
        <v>11</v>
      </c>
      <c r="H1580" t="s">
        <v>62</v>
      </c>
      <c r="I1580" t="s">
        <v>63</v>
      </c>
      <c r="J1580" t="s">
        <v>64</v>
      </c>
      <c r="K1580" t="s">
        <v>65</v>
      </c>
      <c r="L1580" t="s">
        <v>23</v>
      </c>
    </row>
    <row r="1581" spans="1:12">
      <c r="A1581" t="s">
        <v>0</v>
      </c>
      <c r="H1581">
        <v>-12.804070119378162</v>
      </c>
      <c r="I1581">
        <v>121.73510126735754</v>
      </c>
      <c r="J1581">
        <v>0.20387951774542248</v>
      </c>
      <c r="K1581">
        <v>20.842206507581775</v>
      </c>
      <c r="L1581">
        <v>90.2</v>
      </c>
    </row>
    <row r="1582" spans="1:12">
      <c r="A1582" t="s">
        <v>44</v>
      </c>
      <c r="B1582" t="s">
        <v>37</v>
      </c>
      <c r="C1582" t="s">
        <v>26</v>
      </c>
      <c r="D1582" t="s">
        <v>43</v>
      </c>
      <c r="E1582" t="s">
        <v>42</v>
      </c>
      <c r="F1582" t="s">
        <v>66</v>
      </c>
      <c r="G1582" t="s">
        <v>67</v>
      </c>
      <c r="H1582" t="s">
        <v>68</v>
      </c>
    </row>
    <row r="1583" spans="1:12">
      <c r="A1583">
        <v>1</v>
      </c>
      <c r="B1583">
        <v>-12.24</v>
      </c>
      <c r="C1583">
        <v>10</v>
      </c>
      <c r="D1583">
        <v>3000</v>
      </c>
      <c r="E1583">
        <v>123</v>
      </c>
      <c r="F1583">
        <f>[1]!WallScanTrans(B1583,I1581,H1581,J1581,L1581)+K1581</f>
        <v>142.5773077749393</v>
      </c>
      <c r="G1583">
        <f>(F1583-E1583)^2/E1583</f>
        <v>3.1160242253227541</v>
      </c>
      <c r="H1583">
        <f>SUM(G1583:G1605)/(COUNT(G1583:G1605)-5)</f>
        <v>1.4115771533348638</v>
      </c>
    </row>
    <row r="1584" spans="1:12">
      <c r="A1584">
        <v>2</v>
      </c>
      <c r="B1584">
        <v>-12.315</v>
      </c>
      <c r="C1584">
        <v>12</v>
      </c>
      <c r="D1584">
        <v>3000</v>
      </c>
      <c r="E1584">
        <v>144</v>
      </c>
      <c r="F1584">
        <f>[1]!WallScanTrans(B1584,I1581,H1581,J1581,L1581)+K1581</f>
        <v>142.5773077749393</v>
      </c>
      <c r="G1584">
        <f t="shared" ref="G1584:G1605" si="22">(F1584-E1584)^2/E1584</f>
        <v>1.405592477255671E-2</v>
      </c>
    </row>
    <row r="1585" spans="1:7">
      <c r="A1585">
        <v>3</v>
      </c>
      <c r="B1585">
        <v>-12.365</v>
      </c>
      <c r="C1585">
        <v>11</v>
      </c>
      <c r="D1585">
        <v>3000</v>
      </c>
      <c r="E1585">
        <v>141</v>
      </c>
      <c r="F1585">
        <f>[1]!WallScanTrans(B1585,I1581,H1581,J1581,L1581)+K1581</f>
        <v>142.5773077749393</v>
      </c>
      <c r="G1585">
        <f t="shared" si="22"/>
        <v>1.764467955236854E-2</v>
      </c>
    </row>
    <row r="1586" spans="1:7">
      <c r="A1586">
        <v>4</v>
      </c>
      <c r="B1586">
        <v>-12.42</v>
      </c>
      <c r="C1586">
        <v>12</v>
      </c>
      <c r="D1586">
        <v>3000</v>
      </c>
      <c r="E1586">
        <v>149</v>
      </c>
      <c r="F1586">
        <f>[1]!WallScanTrans(B1586,I1581,H1581,J1581,L1581)+K1581</f>
        <v>142.5773077749393</v>
      </c>
      <c r="G1586">
        <f t="shared" si="22"/>
        <v>0.27685218401245082</v>
      </c>
    </row>
    <row r="1587" spans="1:7">
      <c r="A1587">
        <v>5</v>
      </c>
      <c r="B1587">
        <v>-12.475</v>
      </c>
      <c r="C1587">
        <v>11</v>
      </c>
      <c r="D1587">
        <v>3000</v>
      </c>
      <c r="E1587">
        <v>162</v>
      </c>
      <c r="F1587">
        <f>[1]!WallScanTrans(B1587,I1581,H1581,J1581,L1581)+K1581</f>
        <v>142.5773077749393</v>
      </c>
      <c r="G1587">
        <f t="shared" si="22"/>
        <v>2.3286479831446503</v>
      </c>
    </row>
    <row r="1588" spans="1:7">
      <c r="A1588">
        <v>6</v>
      </c>
      <c r="B1588">
        <v>-12.53</v>
      </c>
      <c r="C1588">
        <v>11</v>
      </c>
      <c r="D1588">
        <v>3000</v>
      </c>
      <c r="E1588">
        <v>132</v>
      </c>
      <c r="F1588">
        <f>[1]!WallScanTrans(B1588,I1581,H1581,J1581,L1581)+K1581</f>
        <v>142.43825534086733</v>
      </c>
      <c r="G1588">
        <f t="shared" si="22"/>
        <v>0.82543314061473727</v>
      </c>
    </row>
    <row r="1589" spans="1:7">
      <c r="A1589">
        <v>7</v>
      </c>
      <c r="B1589">
        <v>-12.59</v>
      </c>
      <c r="C1589">
        <v>11</v>
      </c>
      <c r="D1589">
        <v>3000</v>
      </c>
      <c r="E1589">
        <v>152</v>
      </c>
      <c r="F1589">
        <f>[1]!WallScanTrans(B1589,I1581,H1581,J1581,L1581)+K1581</f>
        <v>138.58034447101707</v>
      </c>
      <c r="G1589">
        <f t="shared" si="22"/>
        <v>1.1847839112931717</v>
      </c>
    </row>
    <row r="1590" spans="1:7">
      <c r="A1590">
        <v>8</v>
      </c>
      <c r="B1590">
        <v>-12.645</v>
      </c>
      <c r="C1590">
        <v>11</v>
      </c>
      <c r="D1590">
        <v>3000</v>
      </c>
      <c r="E1590">
        <v>126</v>
      </c>
      <c r="F1590">
        <f>[1]!WallScanTrans(B1590,I1581,H1581,J1581,L1581)+K1581</f>
        <v>130.39682106480839</v>
      </c>
      <c r="G1590">
        <f t="shared" si="22"/>
        <v>0.15342885298367306</v>
      </c>
    </row>
    <row r="1591" spans="1:7">
      <c r="A1591">
        <v>9</v>
      </c>
      <c r="B1591">
        <v>-12.695</v>
      </c>
      <c r="C1591">
        <v>11</v>
      </c>
      <c r="D1591">
        <v>3000</v>
      </c>
      <c r="E1591">
        <v>125</v>
      </c>
      <c r="F1591">
        <f>[1]!WallScanTrans(B1591,I1581,H1581,J1581,L1581)+K1581</f>
        <v>119.09997341150513</v>
      </c>
      <c r="G1591">
        <f t="shared" si="22"/>
        <v>0.27848250995957108</v>
      </c>
    </row>
    <row r="1592" spans="1:7">
      <c r="A1592">
        <v>10</v>
      </c>
      <c r="B1592">
        <v>-12.755000000000001</v>
      </c>
      <c r="C1592">
        <v>11</v>
      </c>
      <c r="D1592">
        <v>3000</v>
      </c>
      <c r="E1592">
        <v>106</v>
      </c>
      <c r="F1592">
        <f>[1]!WallScanTrans(B1592,I1581,H1581,J1581,L1581)+K1581</f>
        <v>100.69460307048446</v>
      </c>
      <c r="G1592">
        <f t="shared" si="22"/>
        <v>0.26553996773314059</v>
      </c>
    </row>
    <row r="1593" spans="1:7">
      <c r="A1593">
        <v>11</v>
      </c>
      <c r="B1593">
        <v>-12.81</v>
      </c>
      <c r="C1593">
        <v>11</v>
      </c>
      <c r="D1593">
        <v>3000</v>
      </c>
      <c r="E1593">
        <v>74</v>
      </c>
      <c r="F1593">
        <f>[1]!WallScanTrans(B1593,I1581,H1581,J1581,L1581)+K1581</f>
        <v>79.22757912490593</v>
      </c>
      <c r="G1593">
        <f t="shared" si="22"/>
        <v>0.36929166901557087</v>
      </c>
    </row>
    <row r="1594" spans="1:7">
      <c r="A1594">
        <v>12</v>
      </c>
      <c r="B1594">
        <v>-12.875</v>
      </c>
      <c r="C1594">
        <v>11</v>
      </c>
      <c r="D1594">
        <v>3000</v>
      </c>
      <c r="E1594">
        <v>51</v>
      </c>
      <c r="F1594">
        <f>[1]!WallScanTrans(B1594,I1581,H1581,J1581,L1581)+K1581</f>
        <v>55.406731487446137</v>
      </c>
      <c r="G1594">
        <f t="shared" si="22"/>
        <v>0.38077024318527936</v>
      </c>
    </row>
    <row r="1595" spans="1:7">
      <c r="A1595">
        <v>13</v>
      </c>
      <c r="B1595">
        <v>-12.914999999999999</v>
      </c>
      <c r="C1595">
        <v>11</v>
      </c>
      <c r="D1595">
        <v>3000</v>
      </c>
      <c r="E1595">
        <v>42</v>
      </c>
      <c r="F1595">
        <f>[1]!WallScanTrans(B1595,I1581,H1581,J1581,L1581)+K1581</f>
        <v>43.833573062241328</v>
      </c>
      <c r="G1595">
        <f t="shared" si="22"/>
        <v>8.0047385108977159E-2</v>
      </c>
    </row>
    <row r="1596" spans="1:7">
      <c r="A1596">
        <v>14</v>
      </c>
      <c r="B1596">
        <v>-12.98</v>
      </c>
      <c r="C1596">
        <v>11</v>
      </c>
      <c r="D1596">
        <v>3000</v>
      </c>
      <c r="E1596">
        <v>41</v>
      </c>
      <c r="F1596">
        <f>[1]!WallScanTrans(B1596,I1581,H1581,J1581,L1581)+K1581</f>
        <v>30.041655817784758</v>
      </c>
      <c r="G1596">
        <f t="shared" si="22"/>
        <v>2.9289099320948941</v>
      </c>
    </row>
    <row r="1597" spans="1:7">
      <c r="A1597">
        <v>15</v>
      </c>
      <c r="B1597">
        <v>-13.035</v>
      </c>
      <c r="C1597">
        <v>11</v>
      </c>
      <c r="D1597">
        <v>3000</v>
      </c>
      <c r="E1597">
        <v>21</v>
      </c>
      <c r="F1597">
        <f>[1]!WallScanTrans(B1597,I1581,H1581,J1581,L1581)+K1581</f>
        <v>23.220725152609312</v>
      </c>
      <c r="G1597">
        <f t="shared" si="22"/>
        <v>0.23483905730626908</v>
      </c>
    </row>
    <row r="1598" spans="1:7">
      <c r="A1598">
        <v>16</v>
      </c>
      <c r="B1598">
        <v>-13.085000000000001</v>
      </c>
      <c r="C1598">
        <v>11</v>
      </c>
      <c r="D1598">
        <v>3000</v>
      </c>
      <c r="E1598">
        <v>25</v>
      </c>
      <c r="F1598">
        <f>[1]!WallScanTrans(B1598,I1581,H1581,J1581,L1581)+K1581</f>
        <v>20.877160013744902</v>
      </c>
      <c r="G1598">
        <f t="shared" si="22"/>
        <v>0.67991238209055749</v>
      </c>
    </row>
    <row r="1599" spans="1:7">
      <c r="A1599">
        <v>17</v>
      </c>
      <c r="B1599">
        <v>-13.145</v>
      </c>
      <c r="C1599">
        <v>11</v>
      </c>
      <c r="D1599">
        <v>3000</v>
      </c>
      <c r="E1599">
        <v>22</v>
      </c>
      <c r="F1599">
        <f>[1]!WallScanTrans(B1599,I1581,H1581,J1581,L1581)+K1581</f>
        <v>20.842206507581775</v>
      </c>
      <c r="G1599">
        <f t="shared" si="22"/>
        <v>6.0931171412999578E-2</v>
      </c>
    </row>
    <row r="1600" spans="1:7">
      <c r="A1600">
        <v>18</v>
      </c>
      <c r="B1600">
        <v>-13.195</v>
      </c>
      <c r="C1600">
        <v>11</v>
      </c>
      <c r="D1600">
        <v>3000</v>
      </c>
      <c r="E1600">
        <v>20</v>
      </c>
      <c r="F1600">
        <f>[1]!WallScanTrans(B1600,I1581,H1581,J1581,L1581)+K1581</f>
        <v>20.842206507581775</v>
      </c>
      <c r="G1600">
        <f t="shared" si="22"/>
        <v>3.5465590070654508E-2</v>
      </c>
    </row>
    <row r="1601" spans="1:7">
      <c r="A1601">
        <v>19</v>
      </c>
      <c r="B1601">
        <v>-13.25</v>
      </c>
      <c r="C1601">
        <v>11</v>
      </c>
      <c r="D1601">
        <v>3000</v>
      </c>
      <c r="E1601">
        <v>30</v>
      </c>
      <c r="F1601">
        <f>[1]!WallScanTrans(B1601,I1581,H1581,J1581,L1581)+K1581</f>
        <v>20.842206507581775</v>
      </c>
      <c r="G1601">
        <f t="shared" si="22"/>
        <v>2.7955060549925865</v>
      </c>
    </row>
    <row r="1602" spans="1:7">
      <c r="A1602">
        <v>20</v>
      </c>
      <c r="B1602">
        <v>-13.31</v>
      </c>
      <c r="C1602">
        <v>12</v>
      </c>
      <c r="D1602">
        <v>3000</v>
      </c>
      <c r="E1602">
        <v>12</v>
      </c>
      <c r="F1602">
        <f>[1]!WallScanTrans(B1602,I1581,H1581,J1581,L1581)+K1581</f>
        <v>20.842206507581775</v>
      </c>
      <c r="G1602">
        <f t="shared" si="22"/>
        <v>6.5153846602267906</v>
      </c>
    </row>
    <row r="1603" spans="1:7">
      <c r="A1603">
        <v>21</v>
      </c>
      <c r="B1603">
        <v>-13.365</v>
      </c>
      <c r="C1603">
        <v>11</v>
      </c>
      <c r="D1603">
        <v>3000</v>
      </c>
      <c r="E1603">
        <v>20</v>
      </c>
      <c r="F1603">
        <f>[1]!WallScanTrans(B1603,I1581,H1581,J1581,L1581)+K1581</f>
        <v>20.842206507581775</v>
      </c>
      <c r="G1603">
        <f t="shared" si="22"/>
        <v>3.5465590070654508E-2</v>
      </c>
    </row>
    <row r="1604" spans="1:7">
      <c r="A1604">
        <v>22</v>
      </c>
      <c r="B1604">
        <v>-13.414999999999999</v>
      </c>
      <c r="C1604">
        <v>11</v>
      </c>
      <c r="D1604">
        <v>3000</v>
      </c>
      <c r="E1604">
        <v>20</v>
      </c>
      <c r="F1604">
        <f>[1]!WallScanTrans(B1604,I1581,H1581,J1581,L1581)+K1581</f>
        <v>20.842206507581775</v>
      </c>
      <c r="G1604">
        <f t="shared" si="22"/>
        <v>3.5465590070654508E-2</v>
      </c>
    </row>
    <row r="1605" spans="1:7">
      <c r="A1605">
        <v>23</v>
      </c>
      <c r="B1605">
        <v>-13.475</v>
      </c>
      <c r="C1605">
        <v>11</v>
      </c>
      <c r="D1605">
        <v>3000</v>
      </c>
      <c r="E1605">
        <v>30</v>
      </c>
      <c r="F1605">
        <f>[1]!WallScanTrans(B1605,I1581,H1581,J1581,L1581)+K1581</f>
        <v>20.842206507581775</v>
      </c>
      <c r="G1605">
        <f t="shared" si="22"/>
        <v>2.7955060549925865</v>
      </c>
    </row>
    <row r="1606" spans="1:7">
      <c r="A1606" t="s">
        <v>0</v>
      </c>
    </row>
    <row r="1607" spans="1:7">
      <c r="A1607" t="s">
        <v>0</v>
      </c>
    </row>
    <row r="1608" spans="1:7">
      <c r="A1608" t="s">
        <v>0</v>
      </c>
    </row>
    <row r="1609" spans="1:7">
      <c r="A1609" t="s">
        <v>0</v>
      </c>
    </row>
    <row r="1610" spans="1:7">
      <c r="A1610" t="s">
        <v>141</v>
      </c>
    </row>
    <row r="1611" spans="1:7">
      <c r="A1611" t="s">
        <v>134</v>
      </c>
    </row>
    <row r="1612" spans="1:7">
      <c r="A1612" t="s">
        <v>135</v>
      </c>
    </row>
    <row r="1613" spans="1:7">
      <c r="A1613" t="s">
        <v>4</v>
      </c>
    </row>
    <row r="1614" spans="1:7">
      <c r="A1614" t="s">
        <v>5</v>
      </c>
    </row>
    <row r="1615" spans="1:7">
      <c r="A1615" t="s">
        <v>6</v>
      </c>
    </row>
    <row r="1616" spans="1:7">
      <c r="A1616" t="s">
        <v>7</v>
      </c>
    </row>
    <row r="1617" spans="1:12">
      <c r="A1617" t="s">
        <v>142</v>
      </c>
    </row>
    <row r="1618" spans="1:12">
      <c r="A1618" t="s">
        <v>9</v>
      </c>
    </row>
    <row r="1619" spans="1:12">
      <c r="A1619" t="s">
        <v>10</v>
      </c>
    </row>
    <row r="1620" spans="1:12">
      <c r="A1620" t="s">
        <v>11</v>
      </c>
      <c r="H1620" t="s">
        <v>62</v>
      </c>
      <c r="I1620" t="s">
        <v>63</v>
      </c>
      <c r="J1620" t="s">
        <v>64</v>
      </c>
      <c r="K1620" t="s">
        <v>65</v>
      </c>
      <c r="L1620" t="s">
        <v>23</v>
      </c>
    </row>
    <row r="1621" spans="1:12">
      <c r="A1621" t="s">
        <v>0</v>
      </c>
      <c r="H1621">
        <v>-12.624912521618475</v>
      </c>
      <c r="I1621">
        <v>113.09091624376144</v>
      </c>
      <c r="J1621">
        <v>0.20666109779356262</v>
      </c>
      <c r="K1621">
        <v>24.890598342382205</v>
      </c>
      <c r="L1621">
        <v>90.2</v>
      </c>
    </row>
    <row r="1622" spans="1:12">
      <c r="A1622" t="s">
        <v>44</v>
      </c>
      <c r="B1622" t="s">
        <v>37</v>
      </c>
      <c r="C1622" t="s">
        <v>26</v>
      </c>
      <c r="D1622" t="s">
        <v>43</v>
      </c>
      <c r="E1622" t="s">
        <v>42</v>
      </c>
      <c r="F1622" t="s">
        <v>66</v>
      </c>
      <c r="G1622" t="s">
        <v>67</v>
      </c>
      <c r="H1622" t="s">
        <v>68</v>
      </c>
    </row>
    <row r="1623" spans="1:12">
      <c r="A1623">
        <v>1</v>
      </c>
      <c r="B1623">
        <v>-12</v>
      </c>
      <c r="C1623">
        <v>11</v>
      </c>
      <c r="D1623">
        <v>3000</v>
      </c>
      <c r="E1623">
        <v>140</v>
      </c>
      <c r="F1623">
        <f>[1]!WallScanTrans(B1623,I1621,H1621,J1621,L1621)+K1621</f>
        <v>137.98151458614365</v>
      </c>
      <c r="G1623">
        <f>(F1623-E1623)^2/E1623</f>
        <v>2.9102024042506114E-2</v>
      </c>
      <c r="H1623">
        <f>SUM(G1623:G1645)/(COUNT(G1623:G1645)-5)</f>
        <v>0.85013799101718956</v>
      </c>
    </row>
    <row r="1624" spans="1:12">
      <c r="A1624">
        <v>2</v>
      </c>
      <c r="B1624">
        <v>-12.06</v>
      </c>
      <c r="C1624">
        <v>12</v>
      </c>
      <c r="D1624">
        <v>3000</v>
      </c>
      <c r="E1624">
        <v>130</v>
      </c>
      <c r="F1624">
        <f>[1]!WallScanTrans(B1624,I1621,H1621,J1621,L1621)+K1621</f>
        <v>137.98151458614365</v>
      </c>
      <c r="G1624">
        <f t="shared" ref="G1624:G1645" si="23">(F1624-E1624)^2/E1624</f>
        <v>0.49003519299095216</v>
      </c>
    </row>
    <row r="1625" spans="1:12">
      <c r="A1625">
        <v>3</v>
      </c>
      <c r="B1625">
        <v>-12.115</v>
      </c>
      <c r="C1625">
        <v>11</v>
      </c>
      <c r="D1625">
        <v>3000</v>
      </c>
      <c r="E1625">
        <v>124</v>
      </c>
      <c r="F1625">
        <f>[1]!WallScanTrans(B1625,I1621,H1621,J1621,L1621)+K1621</f>
        <v>137.98151458614365</v>
      </c>
      <c r="G1625">
        <f t="shared" si="23"/>
        <v>1.5764737913108673</v>
      </c>
    </row>
    <row r="1626" spans="1:12">
      <c r="A1626">
        <v>4</v>
      </c>
      <c r="B1626">
        <v>-12.175000000000001</v>
      </c>
      <c r="C1626">
        <v>11</v>
      </c>
      <c r="D1626">
        <v>3000</v>
      </c>
      <c r="E1626">
        <v>125</v>
      </c>
      <c r="F1626">
        <f>[1]!WallScanTrans(B1626,I1621,H1621,J1621,L1621)+K1621</f>
        <v>137.98151458614365</v>
      </c>
      <c r="G1626">
        <f t="shared" si="23"/>
        <v>1.3481577676020819</v>
      </c>
    </row>
    <row r="1627" spans="1:12">
      <c r="A1627">
        <v>5</v>
      </c>
      <c r="B1627">
        <v>-12.23</v>
      </c>
      <c r="C1627">
        <v>11</v>
      </c>
      <c r="D1627">
        <v>3000</v>
      </c>
      <c r="E1627">
        <v>134</v>
      </c>
      <c r="F1627">
        <f>[1]!WallScanTrans(B1627,I1621,H1621,J1621,L1621)+K1621</f>
        <v>137.98151458614365</v>
      </c>
      <c r="G1627">
        <f t="shared" si="23"/>
        <v>0.11830192835578067</v>
      </c>
    </row>
    <row r="1628" spans="1:12">
      <c r="A1628">
        <v>6</v>
      </c>
      <c r="B1628">
        <v>-12.285</v>
      </c>
      <c r="C1628">
        <v>11</v>
      </c>
      <c r="D1628">
        <v>3000</v>
      </c>
      <c r="E1628">
        <v>159</v>
      </c>
      <c r="F1628">
        <f>[1]!WallScanTrans(B1628,I1621,H1621,J1621,L1621)+K1621</f>
        <v>137.98151458614365</v>
      </c>
      <c r="G1628">
        <f t="shared" si="23"/>
        <v>2.7784699942924043</v>
      </c>
    </row>
    <row r="1629" spans="1:12">
      <c r="A1629">
        <v>7</v>
      </c>
      <c r="B1629">
        <v>-12.335000000000001</v>
      </c>
      <c r="C1629">
        <v>11</v>
      </c>
      <c r="D1629">
        <v>3000</v>
      </c>
      <c r="E1629">
        <v>151</v>
      </c>
      <c r="F1629">
        <f>[1]!WallScanTrans(B1629,I1621,H1621,J1621,L1621)+K1621</f>
        <v>137.97926151655247</v>
      </c>
      <c r="G1629">
        <f t="shared" si="23"/>
        <v>1.1227790109558378</v>
      </c>
    </row>
    <row r="1630" spans="1:12">
      <c r="A1630">
        <v>8</v>
      </c>
      <c r="B1630">
        <v>-12.395</v>
      </c>
      <c r="C1630">
        <v>11</v>
      </c>
      <c r="D1630">
        <v>3000</v>
      </c>
      <c r="E1630">
        <v>150</v>
      </c>
      <c r="F1630">
        <f>[1]!WallScanTrans(B1630,I1621,H1621,J1621,L1621)+K1621</f>
        <v>135.44097690781143</v>
      </c>
      <c r="G1630">
        <f t="shared" si="23"/>
        <v>1.4131010226591998</v>
      </c>
    </row>
    <row r="1631" spans="1:12">
      <c r="A1631">
        <v>9</v>
      </c>
      <c r="B1631">
        <v>-12.445</v>
      </c>
      <c r="C1631">
        <v>11</v>
      </c>
      <c r="D1631">
        <v>3000</v>
      </c>
      <c r="E1631">
        <v>130</v>
      </c>
      <c r="F1631">
        <f>[1]!WallScanTrans(B1631,I1621,H1621,J1621,L1621)+K1621</f>
        <v>129.67209523822964</v>
      </c>
      <c r="G1631">
        <f t="shared" si="23"/>
        <v>8.2708871378210419E-4</v>
      </c>
    </row>
    <row r="1632" spans="1:12">
      <c r="A1632">
        <v>10</v>
      </c>
      <c r="B1632">
        <v>-12.5</v>
      </c>
      <c r="C1632">
        <v>11</v>
      </c>
      <c r="D1632">
        <v>3000</v>
      </c>
      <c r="E1632">
        <v>121</v>
      </c>
      <c r="F1632">
        <f>[1]!WallScanTrans(B1632,I1621,H1621,J1621,L1621)+K1621</f>
        <v>119.48999868127736</v>
      </c>
      <c r="G1632">
        <f t="shared" si="23"/>
        <v>1.8843834566480359E-2</v>
      </c>
    </row>
    <row r="1633" spans="1:7">
      <c r="A1633">
        <v>11</v>
      </c>
      <c r="B1633">
        <v>-12.565</v>
      </c>
      <c r="C1633">
        <v>11</v>
      </c>
      <c r="D1633">
        <v>3000</v>
      </c>
      <c r="E1633">
        <v>99</v>
      </c>
      <c r="F1633">
        <f>[1]!WallScanTrans(B1633,I1621,H1621,J1621,L1621)+K1621</f>
        <v>102.27507964743923</v>
      </c>
      <c r="G1633">
        <f t="shared" si="23"/>
        <v>0.10834491613202681</v>
      </c>
    </row>
    <row r="1634" spans="1:7">
      <c r="A1634">
        <v>12</v>
      </c>
      <c r="B1634">
        <v>-12.62</v>
      </c>
      <c r="C1634">
        <v>11</v>
      </c>
      <c r="D1634">
        <v>3000</v>
      </c>
      <c r="E1634">
        <v>78</v>
      </c>
      <c r="F1634">
        <f>[1]!WallScanTrans(B1634,I1621,H1621,J1621,L1621)+K1621</f>
        <v>83.324236300973041</v>
      </c>
      <c r="G1634">
        <f t="shared" si="23"/>
        <v>0.36342938703332167</v>
      </c>
    </row>
    <row r="1635" spans="1:7">
      <c r="A1635">
        <v>13</v>
      </c>
      <c r="B1635">
        <v>-12.675000000000001</v>
      </c>
      <c r="C1635">
        <v>11</v>
      </c>
      <c r="D1635">
        <v>3000</v>
      </c>
      <c r="E1635">
        <v>67</v>
      </c>
      <c r="F1635">
        <f>[1]!WallScanTrans(B1635,I1621,H1621,J1621,L1621)+K1621</f>
        <v>63.687511532652813</v>
      </c>
      <c r="G1635">
        <f t="shared" si="23"/>
        <v>0.16376984845235992</v>
      </c>
    </row>
    <row r="1636" spans="1:7">
      <c r="A1636">
        <v>14</v>
      </c>
      <c r="B1636">
        <v>-12.73</v>
      </c>
      <c r="C1636">
        <v>11</v>
      </c>
      <c r="D1636">
        <v>3000</v>
      </c>
      <c r="E1636">
        <v>51</v>
      </c>
      <c r="F1636">
        <f>[1]!WallScanTrans(B1636,I1621,H1621,J1621,L1621)+K1621</f>
        <v>48.037732828540214</v>
      </c>
      <c r="G1636">
        <f t="shared" si="23"/>
        <v>0.17205934892369334</v>
      </c>
    </row>
    <row r="1637" spans="1:7">
      <c r="A1637">
        <v>15</v>
      </c>
      <c r="B1637">
        <v>-12.785</v>
      </c>
      <c r="C1637">
        <v>11</v>
      </c>
      <c r="D1637">
        <v>3000</v>
      </c>
      <c r="E1637">
        <v>35</v>
      </c>
      <c r="F1637">
        <f>[1]!WallScanTrans(B1637,I1621,H1621,J1621,L1621)+K1621</f>
        <v>36.406963069621504</v>
      </c>
      <c r="G1637">
        <f t="shared" si="23"/>
        <v>5.6558430836536167E-2</v>
      </c>
    </row>
    <row r="1638" spans="1:7">
      <c r="A1638">
        <v>16</v>
      </c>
      <c r="B1638">
        <v>-12.84</v>
      </c>
      <c r="C1638">
        <v>11</v>
      </c>
      <c r="D1638">
        <v>3000</v>
      </c>
      <c r="E1638">
        <v>29</v>
      </c>
      <c r="F1638">
        <f>[1]!WallScanTrans(B1638,I1621,H1621,J1621,L1621)+K1621</f>
        <v>28.795202255896683</v>
      </c>
      <c r="G1638">
        <f t="shared" si="23"/>
        <v>1.4462798617175053E-3</v>
      </c>
    </row>
    <row r="1639" spans="1:7">
      <c r="A1639">
        <v>17</v>
      </c>
      <c r="B1639">
        <v>-12.89</v>
      </c>
      <c r="C1639">
        <v>12</v>
      </c>
      <c r="D1639">
        <v>3000</v>
      </c>
      <c r="E1639">
        <v>26</v>
      </c>
      <c r="F1639">
        <f>[1]!WallScanTrans(B1639,I1621,H1621,J1621,L1621)+K1621</f>
        <v>25.362989443794401</v>
      </c>
      <c r="G1639">
        <f t="shared" si="23"/>
        <v>1.5607017258360252E-2</v>
      </c>
    </row>
    <row r="1640" spans="1:7">
      <c r="A1640">
        <v>18</v>
      </c>
      <c r="B1640">
        <v>-12.95</v>
      </c>
      <c r="C1640">
        <v>11</v>
      </c>
      <c r="D1640">
        <v>3000</v>
      </c>
      <c r="E1640">
        <v>28</v>
      </c>
      <c r="F1640">
        <f>[1]!WallScanTrans(B1640,I1621,H1621,J1621,L1621)+K1621</f>
        <v>24.890598342382205</v>
      </c>
      <c r="G1640">
        <f t="shared" si="23"/>
        <v>0.34529923815701041</v>
      </c>
    </row>
    <row r="1641" spans="1:7">
      <c r="A1641">
        <v>19</v>
      </c>
      <c r="B1641">
        <v>-12.994999999999999</v>
      </c>
      <c r="C1641">
        <v>11</v>
      </c>
      <c r="D1641">
        <v>3000</v>
      </c>
      <c r="E1641">
        <v>29</v>
      </c>
      <c r="F1641">
        <f>[1]!WallScanTrans(B1641,I1621,H1621,J1621,L1621)+K1621</f>
        <v>24.890598342382205</v>
      </c>
      <c r="G1641">
        <f t="shared" si="23"/>
        <v>0.58231662012523722</v>
      </c>
    </row>
    <row r="1642" spans="1:7">
      <c r="A1642">
        <v>20</v>
      </c>
      <c r="B1642">
        <v>-13.06</v>
      </c>
      <c r="C1642">
        <v>11</v>
      </c>
      <c r="D1642">
        <v>3000</v>
      </c>
      <c r="E1642">
        <v>25</v>
      </c>
      <c r="F1642">
        <f>[1]!WallScanTrans(B1642,I1621,H1621,J1621,L1621)+K1621</f>
        <v>24.890598342382205</v>
      </c>
      <c r="G1642">
        <f t="shared" si="23"/>
        <v>4.7874890758084943E-4</v>
      </c>
    </row>
    <row r="1643" spans="1:7">
      <c r="A1643">
        <v>21</v>
      </c>
      <c r="B1643">
        <v>-13.115</v>
      </c>
      <c r="C1643">
        <v>11</v>
      </c>
      <c r="D1643">
        <v>3000</v>
      </c>
      <c r="E1643">
        <v>22</v>
      </c>
      <c r="F1643">
        <f>[1]!WallScanTrans(B1643,I1621,H1621,J1621,L1621)+K1621</f>
        <v>24.890598342382205</v>
      </c>
      <c r="G1643">
        <f t="shared" si="23"/>
        <v>0.37979812622648873</v>
      </c>
    </row>
    <row r="1644" spans="1:7">
      <c r="A1644">
        <v>22</v>
      </c>
      <c r="B1644">
        <v>-13.164999999999999</v>
      </c>
      <c r="C1644">
        <v>11</v>
      </c>
      <c r="D1644">
        <v>3000</v>
      </c>
      <c r="E1644">
        <v>32</v>
      </c>
      <c r="F1644">
        <f>[1]!WallScanTrans(B1644,I1621,H1621,J1621,L1621)+K1621</f>
        <v>24.890598342382205</v>
      </c>
      <c r="G1644">
        <f t="shared" si="23"/>
        <v>1.5794872477918329</v>
      </c>
    </row>
    <row r="1645" spans="1:7">
      <c r="A1645">
        <v>23</v>
      </c>
      <c r="B1645">
        <v>-13.225</v>
      </c>
      <c r="C1645">
        <v>11</v>
      </c>
      <c r="D1645">
        <v>3000</v>
      </c>
      <c r="E1645">
        <v>18</v>
      </c>
      <c r="F1645">
        <f>[1]!WallScanTrans(B1645,I1621,H1621,J1621,L1621)+K1621</f>
        <v>24.890598342382205</v>
      </c>
      <c r="G1645">
        <f t="shared" si="23"/>
        <v>2.637796973113355</v>
      </c>
    </row>
    <row r="1646" spans="1:7">
      <c r="A1646" t="s">
        <v>0</v>
      </c>
    </row>
    <row r="1647" spans="1:7">
      <c r="A1647" t="s">
        <v>0</v>
      </c>
    </row>
    <row r="1648" spans="1:7">
      <c r="A1648" t="s">
        <v>0</v>
      </c>
    </row>
    <row r="1649" spans="1:12">
      <c r="A1649" t="s">
        <v>0</v>
      </c>
    </row>
    <row r="1650" spans="1:12">
      <c r="A1650" t="s">
        <v>143</v>
      </c>
    </row>
    <row r="1651" spans="1:12">
      <c r="A1651" t="s">
        <v>134</v>
      </c>
    </row>
    <row r="1652" spans="1:12">
      <c r="A1652" t="s">
        <v>135</v>
      </c>
    </row>
    <row r="1653" spans="1:12">
      <c r="A1653" t="s">
        <v>4</v>
      </c>
    </row>
    <row r="1654" spans="1:12">
      <c r="A1654" t="s">
        <v>5</v>
      </c>
    </row>
    <row r="1655" spans="1:12">
      <c r="A1655" t="s">
        <v>6</v>
      </c>
    </row>
    <row r="1656" spans="1:12">
      <c r="A1656" t="s">
        <v>7</v>
      </c>
    </row>
    <row r="1657" spans="1:12">
      <c r="A1657" t="s">
        <v>144</v>
      </c>
    </row>
    <row r="1658" spans="1:12">
      <c r="A1658" t="s">
        <v>9</v>
      </c>
    </row>
    <row r="1659" spans="1:12">
      <c r="A1659" t="s">
        <v>10</v>
      </c>
    </row>
    <row r="1660" spans="1:12">
      <c r="A1660" t="s">
        <v>11</v>
      </c>
      <c r="H1660" t="s">
        <v>62</v>
      </c>
      <c r="I1660" t="s">
        <v>63</v>
      </c>
      <c r="J1660" t="s">
        <v>64</v>
      </c>
      <c r="K1660" t="s">
        <v>65</v>
      </c>
      <c r="L1660" t="s">
        <v>23</v>
      </c>
    </row>
    <row r="1661" spans="1:12">
      <c r="A1661" t="s">
        <v>0</v>
      </c>
      <c r="H1661">
        <v>-12.492998889729474</v>
      </c>
      <c r="I1661">
        <v>113.534976666505</v>
      </c>
      <c r="J1661">
        <v>0.17665714610735508</v>
      </c>
      <c r="K1661">
        <v>21.49106667674689</v>
      </c>
      <c r="L1661">
        <v>90.2</v>
      </c>
    </row>
    <row r="1662" spans="1:12">
      <c r="A1662" t="s">
        <v>44</v>
      </c>
      <c r="B1662" t="s">
        <v>37</v>
      </c>
      <c r="C1662" t="s">
        <v>26</v>
      </c>
      <c r="D1662" t="s">
        <v>43</v>
      </c>
      <c r="E1662" t="s">
        <v>42</v>
      </c>
      <c r="F1662" t="s">
        <v>66</v>
      </c>
      <c r="G1662" t="s">
        <v>67</v>
      </c>
      <c r="H1662" t="s">
        <v>68</v>
      </c>
    </row>
    <row r="1663" spans="1:12">
      <c r="A1663">
        <v>1</v>
      </c>
      <c r="B1663">
        <v>-11.895</v>
      </c>
      <c r="C1663">
        <v>11</v>
      </c>
      <c r="D1663">
        <v>3000</v>
      </c>
      <c r="E1663">
        <v>138</v>
      </c>
      <c r="F1663">
        <f>[1]!WallScanTrans(B1663,I1661,H1661,J1661,L1661)+K1661</f>
        <v>135.0260433432519</v>
      </c>
      <c r="G1663">
        <f>(F1663-E1663)^2/E1663</f>
        <v>6.408998692910392E-2</v>
      </c>
      <c r="H1663">
        <f>SUM(G1663:G1685)/(COUNT(G1663:G1685)-5)</f>
        <v>0.27748336510830007</v>
      </c>
    </row>
    <row r="1664" spans="1:12">
      <c r="A1664">
        <v>2</v>
      </c>
      <c r="B1664">
        <v>-11.96</v>
      </c>
      <c r="C1664">
        <v>11</v>
      </c>
      <c r="D1664">
        <v>3000</v>
      </c>
      <c r="E1664">
        <v>132</v>
      </c>
      <c r="F1664">
        <f>[1]!WallScanTrans(B1664,I1661,H1661,J1661,L1661)+K1661</f>
        <v>135.0260433432519</v>
      </c>
      <c r="G1664">
        <f t="shared" ref="G1664:G1685" si="24">(F1664-E1664)^2/E1664</f>
        <v>6.9370744812417673E-2</v>
      </c>
    </row>
    <row r="1665" spans="1:7">
      <c r="A1665">
        <v>3</v>
      </c>
      <c r="B1665">
        <v>-12.02</v>
      </c>
      <c r="C1665">
        <v>11</v>
      </c>
      <c r="D1665">
        <v>3000</v>
      </c>
      <c r="E1665">
        <v>131</v>
      </c>
      <c r="F1665">
        <f>[1]!WallScanTrans(B1665,I1661,H1661,J1661,L1661)+K1661</f>
        <v>135.0260433432519</v>
      </c>
      <c r="G1665">
        <f t="shared" si="24"/>
        <v>0.12373301528048038</v>
      </c>
    </row>
    <row r="1666" spans="1:7">
      <c r="A1666">
        <v>4</v>
      </c>
      <c r="B1666">
        <v>-12.07</v>
      </c>
      <c r="C1666">
        <v>12</v>
      </c>
      <c r="D1666">
        <v>3000</v>
      </c>
      <c r="E1666">
        <v>131</v>
      </c>
      <c r="F1666">
        <f>[1]!WallScanTrans(B1666,I1661,H1661,J1661,L1661)+K1661</f>
        <v>135.0260433432519</v>
      </c>
      <c r="G1666">
        <f t="shared" si="24"/>
        <v>0.12373301528048038</v>
      </c>
    </row>
    <row r="1667" spans="1:7">
      <c r="A1667">
        <v>5</v>
      </c>
      <c r="B1667">
        <v>-12.125</v>
      </c>
      <c r="C1667">
        <v>11</v>
      </c>
      <c r="D1667">
        <v>3000</v>
      </c>
      <c r="E1667">
        <v>140</v>
      </c>
      <c r="F1667">
        <f>[1]!WallScanTrans(B1667,I1661,H1661,J1661,L1661)+K1661</f>
        <v>135.0260433432519</v>
      </c>
      <c r="G1667">
        <f t="shared" si="24"/>
        <v>0.17671603445149101</v>
      </c>
    </row>
    <row r="1668" spans="1:7">
      <c r="A1668">
        <v>6</v>
      </c>
      <c r="B1668">
        <v>-12.18</v>
      </c>
      <c r="C1668">
        <v>11</v>
      </c>
      <c r="D1668">
        <v>3000</v>
      </c>
      <c r="E1668">
        <v>133</v>
      </c>
      <c r="F1668">
        <f>[1]!WallScanTrans(B1668,I1661,H1661,J1661,L1661)+K1661</f>
        <v>135.0260433432519</v>
      </c>
      <c r="G1668">
        <f t="shared" si="24"/>
        <v>3.0863546080716796E-2</v>
      </c>
    </row>
    <row r="1669" spans="1:7">
      <c r="A1669">
        <v>7</v>
      </c>
      <c r="B1669">
        <v>-12.234999999999999</v>
      </c>
      <c r="C1669">
        <v>11</v>
      </c>
      <c r="D1669">
        <v>3000</v>
      </c>
      <c r="E1669">
        <v>133</v>
      </c>
      <c r="F1669">
        <f>[1]!WallScanTrans(B1669,I1661,H1661,J1661,L1661)+K1661</f>
        <v>135.0260433432519</v>
      </c>
      <c r="G1669">
        <f t="shared" si="24"/>
        <v>3.0863546080716796E-2</v>
      </c>
    </row>
    <row r="1670" spans="1:7">
      <c r="A1670">
        <v>8</v>
      </c>
      <c r="B1670">
        <v>-12.29</v>
      </c>
      <c r="C1670">
        <v>11</v>
      </c>
      <c r="D1670">
        <v>3000</v>
      </c>
      <c r="E1670">
        <v>138</v>
      </c>
      <c r="F1670">
        <f>[1]!WallScanTrans(B1670,I1661,H1661,J1661,L1661)+K1661</f>
        <v>133.0613123690766</v>
      </c>
      <c r="G1670">
        <f t="shared" si="24"/>
        <v>0.17674373562199822</v>
      </c>
    </row>
    <row r="1671" spans="1:7">
      <c r="A1671">
        <v>9</v>
      </c>
      <c r="B1671">
        <v>-12.345000000000001</v>
      </c>
      <c r="C1671">
        <v>11</v>
      </c>
      <c r="D1671">
        <v>3000</v>
      </c>
      <c r="E1671">
        <v>129</v>
      </c>
      <c r="F1671">
        <f>[1]!WallScanTrans(B1671,I1661,H1661,J1661,L1661)+K1661</f>
        <v>125.64238816902338</v>
      </c>
      <c r="G1671">
        <f t="shared" si="24"/>
        <v>8.7391916337319311E-2</v>
      </c>
    </row>
    <row r="1672" spans="1:7">
      <c r="A1672">
        <v>10</v>
      </c>
      <c r="B1672">
        <v>-12.4</v>
      </c>
      <c r="C1672">
        <v>11</v>
      </c>
      <c r="D1672">
        <v>3000</v>
      </c>
      <c r="E1672">
        <v>117</v>
      </c>
      <c r="F1672">
        <f>[1]!WallScanTrans(B1672,I1661,H1661,J1661,L1661)+K1661</f>
        <v>112.70172376961756</v>
      </c>
      <c r="G1672">
        <f t="shared" si="24"/>
        <v>0.15790750899718539</v>
      </c>
    </row>
    <row r="1673" spans="1:7">
      <c r="A1673">
        <v>11</v>
      </c>
      <c r="B1673">
        <v>-12.46</v>
      </c>
      <c r="C1673">
        <v>11</v>
      </c>
      <c r="D1673">
        <v>3000</v>
      </c>
      <c r="E1673">
        <v>92</v>
      </c>
      <c r="F1673">
        <f>[1]!WallScanTrans(B1673,I1661,H1661,J1661,L1661)+K1661</f>
        <v>92.287113453648288</v>
      </c>
      <c r="G1673">
        <f t="shared" si="24"/>
        <v>8.9602320941138994E-4</v>
      </c>
    </row>
    <row r="1674" spans="1:7">
      <c r="A1674">
        <v>12</v>
      </c>
      <c r="B1674">
        <v>-12.515000000000001</v>
      </c>
      <c r="C1674">
        <v>11</v>
      </c>
      <c r="D1674">
        <v>3000</v>
      </c>
      <c r="E1674">
        <v>65</v>
      </c>
      <c r="F1674">
        <f>[1]!WallScanTrans(B1674,I1661,H1661,J1661,L1661)+K1661</f>
        <v>68.684559880657218</v>
      </c>
      <c r="G1674">
        <f t="shared" si="24"/>
        <v>0.20886125406382669</v>
      </c>
    </row>
    <row r="1675" spans="1:7">
      <c r="A1675">
        <v>13</v>
      </c>
      <c r="B1675">
        <v>-12.565</v>
      </c>
      <c r="C1675">
        <v>11</v>
      </c>
      <c r="D1675">
        <v>3000</v>
      </c>
      <c r="E1675">
        <v>47</v>
      </c>
      <c r="F1675">
        <f>[1]!WallScanTrans(B1675,I1661,H1661,J1661,L1661)+K1661</f>
        <v>50.212292353897908</v>
      </c>
      <c r="G1675">
        <f t="shared" si="24"/>
        <v>0.21954940780661622</v>
      </c>
    </row>
    <row r="1676" spans="1:7">
      <c r="A1676">
        <v>14</v>
      </c>
      <c r="B1676">
        <v>-12.62</v>
      </c>
      <c r="C1676">
        <v>11</v>
      </c>
      <c r="D1676">
        <v>3000</v>
      </c>
      <c r="E1676">
        <v>38</v>
      </c>
      <c r="F1676">
        <f>[1]!WallScanTrans(B1676,I1661,H1661,J1661,L1661)+K1661</f>
        <v>35.163550082935394</v>
      </c>
      <c r="G1676">
        <f t="shared" si="24"/>
        <v>0.2117223192635739</v>
      </c>
    </row>
    <row r="1677" spans="1:7">
      <c r="A1677">
        <v>15</v>
      </c>
      <c r="B1677">
        <v>-12.69</v>
      </c>
      <c r="C1677">
        <v>11</v>
      </c>
      <c r="D1677">
        <v>3000</v>
      </c>
      <c r="E1677">
        <v>28</v>
      </c>
      <c r="F1677">
        <f>[1]!WallScanTrans(B1677,I1661,H1661,J1661,L1661)+K1661</f>
        <v>23.996593266063439</v>
      </c>
      <c r="G1677">
        <f t="shared" si="24"/>
        <v>0.57240233847602162</v>
      </c>
    </row>
    <row r="1678" spans="1:7">
      <c r="A1678">
        <v>16</v>
      </c>
      <c r="B1678">
        <v>-12.73</v>
      </c>
      <c r="C1678">
        <v>11</v>
      </c>
      <c r="D1678">
        <v>3000</v>
      </c>
      <c r="E1678">
        <v>20</v>
      </c>
      <c r="F1678">
        <f>[1]!WallScanTrans(B1678,I1661,H1661,J1661,L1661)+K1661</f>
        <v>21.631286139068528</v>
      </c>
      <c r="G1678">
        <f t="shared" si="24"/>
        <v>0.13305472337585533</v>
      </c>
    </row>
    <row r="1679" spans="1:7">
      <c r="A1679">
        <v>17</v>
      </c>
      <c r="B1679">
        <v>-12.785</v>
      </c>
      <c r="C1679">
        <v>11</v>
      </c>
      <c r="D1679">
        <v>3000</v>
      </c>
      <c r="E1679">
        <v>22</v>
      </c>
      <c r="F1679">
        <f>[1]!WallScanTrans(B1679,I1661,H1661,J1661,L1661)+K1661</f>
        <v>21.49106667674689</v>
      </c>
      <c r="G1679">
        <f t="shared" si="24"/>
        <v>1.1773323978066132E-2</v>
      </c>
    </row>
    <row r="1680" spans="1:7">
      <c r="A1680">
        <v>18</v>
      </c>
      <c r="B1680">
        <v>-12.855</v>
      </c>
      <c r="C1680">
        <v>11</v>
      </c>
      <c r="D1680">
        <v>3000</v>
      </c>
      <c r="E1680">
        <v>21</v>
      </c>
      <c r="F1680">
        <f>[1]!WallScanTrans(B1680,I1661,H1661,J1661,L1661)+K1661</f>
        <v>21.49106667674689</v>
      </c>
      <c r="G1680">
        <f t="shared" si="24"/>
        <v>1.1483165762439724E-2</v>
      </c>
    </row>
    <row r="1681" spans="1:7">
      <c r="A1681">
        <v>19</v>
      </c>
      <c r="B1681">
        <v>-12.895</v>
      </c>
      <c r="C1681">
        <v>11</v>
      </c>
      <c r="D1681">
        <v>3000</v>
      </c>
      <c r="E1681">
        <v>17</v>
      </c>
      <c r="F1681">
        <f>[1]!WallScanTrans(B1681,I1661,H1661,J1661,L1661)+K1661</f>
        <v>21.49106667674689</v>
      </c>
      <c r="G1681">
        <f t="shared" si="24"/>
        <v>1.186451758528609</v>
      </c>
    </row>
    <row r="1682" spans="1:7">
      <c r="A1682">
        <v>20</v>
      </c>
      <c r="B1682">
        <v>-12.955</v>
      </c>
      <c r="C1682">
        <v>11</v>
      </c>
      <c r="D1682">
        <v>3000</v>
      </c>
      <c r="E1682">
        <v>20</v>
      </c>
      <c r="F1682">
        <f>[1]!WallScanTrans(B1682,I1661,H1661,J1661,L1661)+K1661</f>
        <v>21.49106667674689</v>
      </c>
      <c r="G1682">
        <f t="shared" si="24"/>
        <v>0.11116399172525067</v>
      </c>
    </row>
    <row r="1683" spans="1:7">
      <c r="A1683">
        <v>21</v>
      </c>
      <c r="B1683">
        <v>-13.015000000000001</v>
      </c>
      <c r="C1683">
        <v>11</v>
      </c>
      <c r="D1683">
        <v>3000</v>
      </c>
      <c r="E1683">
        <v>21</v>
      </c>
      <c r="F1683">
        <f>[1]!WallScanTrans(B1683,I1661,H1661,J1661,L1661)+K1661</f>
        <v>21.49106667674689</v>
      </c>
      <c r="G1683">
        <f t="shared" si="24"/>
        <v>1.1483165762439724E-2</v>
      </c>
    </row>
    <row r="1684" spans="1:7">
      <c r="A1684">
        <v>22</v>
      </c>
      <c r="B1684">
        <v>-13.065</v>
      </c>
      <c r="C1684">
        <v>11</v>
      </c>
      <c r="D1684">
        <v>3000</v>
      </c>
      <c r="E1684">
        <v>25</v>
      </c>
      <c r="F1684">
        <f>[1]!WallScanTrans(B1684,I1661,H1661,J1661,L1661)+K1661</f>
        <v>21.49106667674689</v>
      </c>
      <c r="G1684">
        <f t="shared" si="24"/>
        <v>0.49250452268144473</v>
      </c>
    </row>
    <row r="1685" spans="1:7">
      <c r="A1685">
        <v>23</v>
      </c>
      <c r="B1685">
        <v>-13.115</v>
      </c>
      <c r="C1685">
        <v>11</v>
      </c>
      <c r="D1685">
        <v>3000</v>
      </c>
      <c r="E1685">
        <v>26</v>
      </c>
      <c r="F1685">
        <f>[1]!WallScanTrans(B1685,I1661,H1661,J1661,L1661)+K1661</f>
        <v>21.49106667674689</v>
      </c>
      <c r="G1685">
        <f t="shared" si="24"/>
        <v>0.78194152744393608</v>
      </c>
    </row>
    <row r="1686" spans="1:7">
      <c r="A1686" t="s">
        <v>0</v>
      </c>
    </row>
    <row r="1687" spans="1:7">
      <c r="A1687" t="s">
        <v>0</v>
      </c>
    </row>
    <row r="1688" spans="1:7">
      <c r="A1688" t="s">
        <v>0</v>
      </c>
    </row>
    <row r="1689" spans="1:7">
      <c r="A1689" t="s">
        <v>0</v>
      </c>
    </row>
    <row r="1690" spans="1:7">
      <c r="A1690" t="s">
        <v>145</v>
      </c>
    </row>
    <row r="1691" spans="1:7">
      <c r="A1691" t="s">
        <v>134</v>
      </c>
    </row>
    <row r="1692" spans="1:7">
      <c r="A1692" t="s">
        <v>135</v>
      </c>
    </row>
    <row r="1693" spans="1:7">
      <c r="A1693" t="s">
        <v>4</v>
      </c>
    </row>
    <row r="1694" spans="1:7">
      <c r="A1694" t="s">
        <v>5</v>
      </c>
    </row>
    <row r="1695" spans="1:7">
      <c r="A1695" t="s">
        <v>6</v>
      </c>
    </row>
    <row r="1696" spans="1:7">
      <c r="A1696" t="s">
        <v>7</v>
      </c>
    </row>
    <row r="1697" spans="1:21">
      <c r="A1697" t="s">
        <v>146</v>
      </c>
    </row>
    <row r="1698" spans="1:21">
      <c r="A1698" t="s">
        <v>9</v>
      </c>
    </row>
    <row r="1699" spans="1:21">
      <c r="A1699" t="s">
        <v>10</v>
      </c>
    </row>
    <row r="1700" spans="1:21">
      <c r="A1700" t="s">
        <v>11</v>
      </c>
      <c r="H1700" t="s">
        <v>62</v>
      </c>
      <c r="I1700" t="s">
        <v>63</v>
      </c>
      <c r="J1700" t="s">
        <v>64</v>
      </c>
      <c r="K1700" t="s">
        <v>65</v>
      </c>
      <c r="L1700" t="s">
        <v>23</v>
      </c>
    </row>
    <row r="1701" spans="1:21">
      <c r="A1701" t="s">
        <v>0</v>
      </c>
      <c r="H1701">
        <v>-12.256358437206677</v>
      </c>
      <c r="I1701">
        <v>175.22208470673459</v>
      </c>
      <c r="J1701">
        <v>0.21215787271360692</v>
      </c>
      <c r="K1701">
        <v>24.167777412347096</v>
      </c>
      <c r="L1701">
        <v>90.2</v>
      </c>
    </row>
    <row r="1702" spans="1:21">
      <c r="A1702" t="s">
        <v>44</v>
      </c>
      <c r="B1702" t="s">
        <v>37</v>
      </c>
      <c r="C1702" t="s">
        <v>26</v>
      </c>
      <c r="D1702" t="s">
        <v>43</v>
      </c>
      <c r="E1702" t="s">
        <v>42</v>
      </c>
      <c r="F1702" t="s">
        <v>66</v>
      </c>
      <c r="G1702" t="s">
        <v>67</v>
      </c>
      <c r="H1702" t="s">
        <v>68</v>
      </c>
      <c r="T1702" t="s">
        <v>163</v>
      </c>
      <c r="U1702">
        <v>23</v>
      </c>
    </row>
    <row r="1703" spans="1:21">
      <c r="A1703">
        <v>1</v>
      </c>
      <c r="B1703">
        <v>-11.8</v>
      </c>
      <c r="C1703">
        <v>11</v>
      </c>
      <c r="D1703">
        <v>3000</v>
      </c>
      <c r="E1703">
        <v>221</v>
      </c>
      <c r="F1703">
        <f>[1]!WallScanTrans(B1703,I1701,H1701,J1701,L1701)+K1701</f>
        <v>199.3898621190817</v>
      </c>
      <c r="G1703">
        <f>(F1703-E1703)^2/E1703</f>
        <v>2.1131133901914034</v>
      </c>
      <c r="H1703">
        <f>SUM(G1703:G1725)/(COUNT(G1703:G1725)-5)</f>
        <v>0.89446569985276603</v>
      </c>
      <c r="T1703" t="s">
        <v>164</v>
      </c>
      <c r="U1703" t="s">
        <v>165</v>
      </c>
    </row>
    <row r="1704" spans="1:21">
      <c r="A1704">
        <v>2</v>
      </c>
      <c r="B1704">
        <v>-11.86</v>
      </c>
      <c r="C1704">
        <v>11</v>
      </c>
      <c r="D1704">
        <v>3000</v>
      </c>
      <c r="E1704">
        <v>188</v>
      </c>
      <c r="F1704">
        <f>[1]!WallScanTrans(B1704,I1701,H1701,J1701,L1701)+K1701</f>
        <v>199.3898621190817</v>
      </c>
      <c r="G1704">
        <f t="shared" ref="G1704:G1725" si="25">(F1704-E1704)^2/E1704</f>
        <v>0.69004765474304386</v>
      </c>
      <c r="T1704">
        <v>-11.6</v>
      </c>
      <c r="U1704">
        <f>T1704-22*0.055</f>
        <v>-12.809999999999999</v>
      </c>
    </row>
    <row r="1705" spans="1:21">
      <c r="A1705">
        <v>3</v>
      </c>
      <c r="B1705">
        <v>-11.914999999999999</v>
      </c>
      <c r="C1705">
        <v>11</v>
      </c>
      <c r="D1705">
        <v>3000</v>
      </c>
      <c r="E1705">
        <v>183</v>
      </c>
      <c r="F1705">
        <f>[1]!WallScanTrans(B1705,I1701,H1701,J1701,L1701)+K1701</f>
        <v>199.3898621190817</v>
      </c>
      <c r="G1705">
        <f t="shared" si="25"/>
        <v>1.4679102747678099</v>
      </c>
    </row>
    <row r="1706" spans="1:21">
      <c r="A1706">
        <v>4</v>
      </c>
      <c r="B1706">
        <v>-11.98</v>
      </c>
      <c r="C1706">
        <v>11</v>
      </c>
      <c r="D1706">
        <v>3000</v>
      </c>
      <c r="E1706">
        <v>207</v>
      </c>
      <c r="F1706">
        <f>[1]!WallScanTrans(B1706,I1701,H1701,J1701,L1701)+K1701</f>
        <v>198.86620886804215</v>
      </c>
      <c r="G1706">
        <f t="shared" si="25"/>
        <v>0.31960656124790415</v>
      </c>
    </row>
    <row r="1707" spans="1:21">
      <c r="A1707">
        <v>5</v>
      </c>
      <c r="B1707">
        <v>-12.03</v>
      </c>
      <c r="C1707">
        <v>10</v>
      </c>
      <c r="D1707">
        <v>3000</v>
      </c>
      <c r="E1707">
        <v>196</v>
      </c>
      <c r="F1707">
        <f>[1]!WallScanTrans(B1707,I1701,H1701,J1701,L1701)+K1701</f>
        <v>194.16323502074519</v>
      </c>
      <c r="G1707">
        <f t="shared" si="25"/>
        <v>1.7212783617433263E-2</v>
      </c>
    </row>
    <row r="1708" spans="1:21">
      <c r="A1708">
        <v>6</v>
      </c>
      <c r="B1708">
        <v>-12.085000000000001</v>
      </c>
      <c r="C1708">
        <v>11</v>
      </c>
      <c r="D1708">
        <v>3000</v>
      </c>
      <c r="E1708">
        <v>176</v>
      </c>
      <c r="F1708">
        <f>[1]!WallScanTrans(B1708,I1701,H1701,J1701,L1701)+K1701</f>
        <v>183.35000582617315</v>
      </c>
      <c r="G1708">
        <f t="shared" si="25"/>
        <v>0.30694650934533629</v>
      </c>
    </row>
    <row r="1709" spans="1:21">
      <c r="A1709">
        <v>7</v>
      </c>
      <c r="B1709">
        <v>-12.135</v>
      </c>
      <c r="C1709">
        <v>11</v>
      </c>
      <c r="D1709">
        <v>3000</v>
      </c>
      <c r="E1709">
        <v>179</v>
      </c>
      <c r="F1709">
        <f>[1]!WallScanTrans(B1709,I1701,H1701,J1701,L1701)+K1701</f>
        <v>168.39256295606731</v>
      </c>
      <c r="G1709">
        <f t="shared" si="25"/>
        <v>0.62859061810612016</v>
      </c>
    </row>
    <row r="1710" spans="1:21">
      <c r="A1710">
        <v>8</v>
      </c>
      <c r="B1710">
        <v>-12.19</v>
      </c>
      <c r="C1710">
        <v>11</v>
      </c>
      <c r="D1710">
        <v>3000</v>
      </c>
      <c r="E1710">
        <v>153</v>
      </c>
      <c r="F1710">
        <f>[1]!WallScanTrans(B1710,I1701,H1701,J1701,L1701)+K1701</f>
        <v>146.29941783640569</v>
      </c>
      <c r="G1710">
        <f t="shared" si="25"/>
        <v>0.29344968190247145</v>
      </c>
    </row>
    <row r="1711" spans="1:21">
      <c r="A1711">
        <v>9</v>
      </c>
      <c r="B1711">
        <v>-12.244999999999999</v>
      </c>
      <c r="C1711">
        <v>11</v>
      </c>
      <c r="D1711">
        <v>3000</v>
      </c>
      <c r="E1711">
        <v>116</v>
      </c>
      <c r="F1711">
        <f>[1]!WallScanTrans(B1711,I1701,H1701,J1701,L1701)+K1701</f>
        <v>118.29774532741129</v>
      </c>
      <c r="G1711">
        <f t="shared" si="25"/>
        <v>4.5514082669313997E-2</v>
      </c>
    </row>
    <row r="1712" spans="1:21">
      <c r="A1712">
        <v>10</v>
      </c>
      <c r="B1712">
        <v>-12.305</v>
      </c>
      <c r="C1712">
        <v>11</v>
      </c>
      <c r="D1712">
        <v>3000</v>
      </c>
      <c r="E1712">
        <v>79</v>
      </c>
      <c r="F1712">
        <f>[1]!WallScanTrans(B1712,I1701,H1701,J1701,L1701)+K1701</f>
        <v>85.633165713180304</v>
      </c>
      <c r="G1712">
        <f t="shared" si="25"/>
        <v>0.55694794150013638</v>
      </c>
    </row>
    <row r="1713" spans="1:7">
      <c r="A1713">
        <v>11</v>
      </c>
      <c r="B1713">
        <v>-12.36</v>
      </c>
      <c r="C1713">
        <v>11</v>
      </c>
      <c r="D1713">
        <v>3000</v>
      </c>
      <c r="E1713">
        <v>61</v>
      </c>
      <c r="F1713">
        <f>[1]!WallScanTrans(B1713,I1701,H1701,J1701,L1701)+K1701</f>
        <v>61.63673627125192</v>
      </c>
      <c r="G1713">
        <f t="shared" si="25"/>
        <v>6.6464439201278378E-3</v>
      </c>
    </row>
    <row r="1714" spans="1:7">
      <c r="A1714">
        <v>12</v>
      </c>
      <c r="B1714">
        <v>-12.42</v>
      </c>
      <c r="C1714">
        <v>11</v>
      </c>
      <c r="D1714">
        <v>3000</v>
      </c>
      <c r="E1714">
        <v>42</v>
      </c>
      <c r="F1714">
        <f>[1]!WallScanTrans(B1714,I1701,H1701,J1701,L1701)+K1701</f>
        <v>42.197464315825087</v>
      </c>
      <c r="G1714">
        <f t="shared" si="25"/>
        <v>9.2838466724451721E-4</v>
      </c>
    </row>
    <row r="1715" spans="1:7">
      <c r="A1715">
        <v>13</v>
      </c>
      <c r="B1715">
        <v>-12.475</v>
      </c>
      <c r="C1715">
        <v>11</v>
      </c>
      <c r="D1715">
        <v>3000</v>
      </c>
      <c r="E1715">
        <v>36</v>
      </c>
      <c r="F1715">
        <f>[1]!WallScanTrans(B1715,I1701,H1701,J1701,L1701)+K1701</f>
        <v>30.555228506138086</v>
      </c>
      <c r="G1715">
        <f t="shared" si="25"/>
        <v>0.82348712834364735</v>
      </c>
    </row>
    <row r="1716" spans="1:7">
      <c r="A1716">
        <v>14</v>
      </c>
      <c r="B1716">
        <v>-12.53</v>
      </c>
      <c r="C1716">
        <v>11</v>
      </c>
      <c r="D1716">
        <v>3000</v>
      </c>
      <c r="E1716">
        <v>25</v>
      </c>
      <c r="F1716">
        <f>[1]!WallScanTrans(B1716,I1701,H1701,J1701,L1701)+K1701</f>
        <v>24.821520085783881</v>
      </c>
      <c r="G1716">
        <f t="shared" si="25"/>
        <v>1.2742031911437291E-3</v>
      </c>
    </row>
    <row r="1717" spans="1:7">
      <c r="A1717">
        <v>15</v>
      </c>
      <c r="B1717">
        <v>-12.585000000000001</v>
      </c>
      <c r="C1717">
        <v>11</v>
      </c>
      <c r="D1717">
        <v>3000</v>
      </c>
      <c r="E1717">
        <v>25</v>
      </c>
      <c r="F1717">
        <f>[1]!WallScanTrans(B1717,I1701,H1701,J1701,L1701)+K1701</f>
        <v>24.167777412347096</v>
      </c>
      <c r="G1717">
        <f t="shared" si="25"/>
        <v>2.7703777415987813E-2</v>
      </c>
    </row>
    <row r="1718" spans="1:7">
      <c r="A1718">
        <v>16</v>
      </c>
      <c r="B1718">
        <v>-12.64</v>
      </c>
      <c r="C1718">
        <v>11</v>
      </c>
      <c r="D1718">
        <v>3000</v>
      </c>
      <c r="E1718">
        <v>16</v>
      </c>
      <c r="F1718">
        <f>[1]!WallScanTrans(B1718,I1701,H1701,J1701,L1701)+K1701</f>
        <v>24.167777412347096</v>
      </c>
      <c r="G1718">
        <f t="shared" si="25"/>
        <v>4.1695367411029638</v>
      </c>
    </row>
    <row r="1719" spans="1:7">
      <c r="A1719">
        <v>17</v>
      </c>
      <c r="B1719">
        <v>-12.695</v>
      </c>
      <c r="C1719">
        <v>11</v>
      </c>
      <c r="D1719">
        <v>3000</v>
      </c>
      <c r="E1719">
        <v>28</v>
      </c>
      <c r="F1719">
        <f>[1]!WallScanTrans(B1719,I1701,H1701,J1701,L1701)+K1701</f>
        <v>24.167777412347096</v>
      </c>
      <c r="G1719">
        <f t="shared" si="25"/>
        <v>0.52449749861846851</v>
      </c>
    </row>
    <row r="1720" spans="1:7">
      <c r="A1720">
        <v>18</v>
      </c>
      <c r="B1720">
        <v>-12.75</v>
      </c>
      <c r="C1720">
        <v>11</v>
      </c>
      <c r="D1720">
        <v>3000</v>
      </c>
      <c r="E1720">
        <v>30</v>
      </c>
      <c r="F1720">
        <f>[1]!WallScanTrans(B1720,I1701,H1701,J1701,L1701)+K1701</f>
        <v>24.167777412347096</v>
      </c>
      <c r="G1720">
        <f t="shared" si="25"/>
        <v>1.1338273437309578</v>
      </c>
    </row>
    <row r="1721" spans="1:7">
      <c r="A1721">
        <v>19</v>
      </c>
      <c r="B1721">
        <v>-12.795</v>
      </c>
      <c r="C1721">
        <v>11</v>
      </c>
      <c r="D1721">
        <v>3000</v>
      </c>
      <c r="E1721">
        <v>27</v>
      </c>
      <c r="F1721">
        <f>[1]!WallScanTrans(B1721,I1701,H1701,J1701,L1701)+K1701</f>
        <v>24.167777412347096</v>
      </c>
      <c r="G1721">
        <f t="shared" si="25"/>
        <v>0.29709202911152999</v>
      </c>
    </row>
    <row r="1722" spans="1:7">
      <c r="A1722">
        <v>20</v>
      </c>
      <c r="B1722">
        <v>-12.86</v>
      </c>
      <c r="C1722">
        <v>11</v>
      </c>
      <c r="D1722">
        <v>3000</v>
      </c>
      <c r="E1722">
        <v>28</v>
      </c>
      <c r="F1722">
        <f>[1]!WallScanTrans(B1722,I1701,H1701,J1701,L1701)+K1701</f>
        <v>24.167777412347096</v>
      </c>
      <c r="G1722">
        <f t="shared" si="25"/>
        <v>0.52449749861846851</v>
      </c>
    </row>
    <row r="1723" spans="1:7">
      <c r="A1723">
        <v>21</v>
      </c>
      <c r="B1723">
        <v>-12.914999999999999</v>
      </c>
      <c r="C1723">
        <v>11</v>
      </c>
      <c r="D1723">
        <v>3000</v>
      </c>
      <c r="E1723">
        <v>21</v>
      </c>
      <c r="F1723">
        <f>[1]!WallScanTrans(B1723,I1701,H1701,J1701,L1701)+K1701</f>
        <v>24.167777412347096</v>
      </c>
      <c r="G1723">
        <f t="shared" si="25"/>
        <v>0.47784827305602207</v>
      </c>
    </row>
    <row r="1724" spans="1:7">
      <c r="A1724">
        <v>22</v>
      </c>
      <c r="B1724">
        <v>-12.96</v>
      </c>
      <c r="C1724">
        <v>11</v>
      </c>
      <c r="D1724">
        <v>3000</v>
      </c>
      <c r="E1724">
        <v>29</v>
      </c>
      <c r="F1724">
        <f>[1]!WallScanTrans(B1724,I1701,H1701,J1701,L1701)+K1701</f>
        <v>24.167777412347096</v>
      </c>
      <c r="G1724">
        <f t="shared" si="25"/>
        <v>0.80518534953872156</v>
      </c>
    </row>
    <row r="1725" spans="1:7">
      <c r="A1725">
        <v>23</v>
      </c>
      <c r="B1725">
        <v>-13.02</v>
      </c>
      <c r="C1725">
        <v>11</v>
      </c>
      <c r="D1725">
        <v>3000</v>
      </c>
      <c r="E1725">
        <v>20</v>
      </c>
      <c r="F1725">
        <f>[1]!WallScanTrans(B1725,I1701,H1701,J1701,L1701)+K1701</f>
        <v>24.167777412347096</v>
      </c>
      <c r="G1725">
        <f t="shared" si="25"/>
        <v>0.86851842794353273</v>
      </c>
    </row>
    <row r="1726" spans="1:7">
      <c r="A1726" t="s">
        <v>0</v>
      </c>
    </row>
    <row r="1727" spans="1:7">
      <c r="A1727" t="s">
        <v>0</v>
      </c>
    </row>
    <row r="1728" spans="1:7">
      <c r="A1728" t="s">
        <v>0</v>
      </c>
    </row>
    <row r="1729" spans="1:16">
      <c r="A1729" t="s">
        <v>0</v>
      </c>
    </row>
    <row r="1730" spans="1:16">
      <c r="A1730" t="s">
        <v>147</v>
      </c>
    </row>
    <row r="1731" spans="1:16">
      <c r="A1731" t="s">
        <v>134</v>
      </c>
    </row>
    <row r="1732" spans="1:16">
      <c r="A1732" t="s">
        <v>135</v>
      </c>
    </row>
    <row r="1733" spans="1:16">
      <c r="A1733" t="s">
        <v>4</v>
      </c>
    </row>
    <row r="1734" spans="1:16">
      <c r="A1734" t="s">
        <v>5</v>
      </c>
    </row>
    <row r="1735" spans="1:16">
      <c r="A1735" t="s">
        <v>6</v>
      </c>
    </row>
    <row r="1736" spans="1:16">
      <c r="A1736" t="s">
        <v>7</v>
      </c>
    </row>
    <row r="1737" spans="1:16">
      <c r="A1737" t="s">
        <v>148</v>
      </c>
      <c r="O1737" t="s">
        <v>163</v>
      </c>
      <c r="P1737">
        <v>23</v>
      </c>
    </row>
    <row r="1738" spans="1:16">
      <c r="A1738" t="s">
        <v>9</v>
      </c>
      <c r="O1738" t="s">
        <v>164</v>
      </c>
      <c r="P1738" t="s">
        <v>165</v>
      </c>
    </row>
    <row r="1739" spans="1:16">
      <c r="A1739" t="s">
        <v>10</v>
      </c>
      <c r="O1739">
        <v>-11.7</v>
      </c>
      <c r="P1739">
        <f>O1739-22*0.055</f>
        <v>-12.91</v>
      </c>
    </row>
    <row r="1740" spans="1:16">
      <c r="A1740" t="s">
        <v>11</v>
      </c>
      <c r="H1740" t="s">
        <v>62</v>
      </c>
      <c r="I1740" t="s">
        <v>63</v>
      </c>
      <c r="J1740" t="s">
        <v>64</v>
      </c>
      <c r="K1740" t="s">
        <v>65</v>
      </c>
      <c r="L1740" t="s">
        <v>23</v>
      </c>
    </row>
    <row r="1741" spans="1:16">
      <c r="A1741" t="s">
        <v>0</v>
      </c>
      <c r="H1741">
        <v>-12.345534115722309</v>
      </c>
      <c r="I1741">
        <v>176.26203867015025</v>
      </c>
      <c r="J1741">
        <v>0.17662926813858365</v>
      </c>
      <c r="K1741">
        <v>25.407460854115666</v>
      </c>
      <c r="L1741">
        <v>90.2</v>
      </c>
    </row>
    <row r="1742" spans="1:16">
      <c r="A1742" t="s">
        <v>44</v>
      </c>
      <c r="B1742" t="s">
        <v>37</v>
      </c>
      <c r="C1742" t="s">
        <v>26</v>
      </c>
      <c r="D1742" t="s">
        <v>43</v>
      </c>
      <c r="E1742" t="s">
        <v>42</v>
      </c>
      <c r="F1742" t="s">
        <v>66</v>
      </c>
      <c r="G1742" t="s">
        <v>67</v>
      </c>
      <c r="H1742" t="s">
        <v>68</v>
      </c>
    </row>
    <row r="1743" spans="1:16">
      <c r="A1743">
        <v>1</v>
      </c>
      <c r="B1743">
        <v>-11.695</v>
      </c>
      <c r="C1743">
        <v>11</v>
      </c>
      <c r="D1743">
        <v>3000</v>
      </c>
      <c r="E1743">
        <v>180</v>
      </c>
      <c r="F1743">
        <f>[1]!WallScanTrans(B1743,I1741,H1741,J1741,L1741)+K1741</f>
        <v>201.66949952426592</v>
      </c>
      <c r="G1743">
        <f>(F1743-E1743)^2/E1743</f>
        <v>2.6087067201786711</v>
      </c>
      <c r="H1743">
        <f>SUM(G1743:G1765)/(COUNT(G1743:G1765)-5)</f>
        <v>1.352348754161053</v>
      </c>
    </row>
    <row r="1744" spans="1:16">
      <c r="A1744">
        <v>2</v>
      </c>
      <c r="B1744">
        <v>-11.765000000000001</v>
      </c>
      <c r="C1744">
        <v>11</v>
      </c>
      <c r="D1744">
        <v>3000</v>
      </c>
      <c r="E1744">
        <v>197</v>
      </c>
      <c r="F1744">
        <f>[1]!WallScanTrans(B1744,I1741,H1741,J1741,L1741)+K1741</f>
        <v>201.66949952426592</v>
      </c>
      <c r="G1744">
        <f t="shared" ref="G1744:G1765" si="26">(F1744-E1744)^2/E1744</f>
        <v>0.11068134927471887</v>
      </c>
    </row>
    <row r="1745" spans="1:7">
      <c r="A1745">
        <v>3</v>
      </c>
      <c r="B1745">
        <v>-11.815</v>
      </c>
      <c r="C1745">
        <v>11</v>
      </c>
      <c r="D1745">
        <v>3000</v>
      </c>
      <c r="E1745">
        <v>206</v>
      </c>
      <c r="F1745">
        <f>[1]!WallScanTrans(B1745,I1741,H1741,J1741,L1741)+K1741</f>
        <v>201.66949952426592</v>
      </c>
      <c r="G1745">
        <f t="shared" si="26"/>
        <v>9.1035118302588008E-2</v>
      </c>
    </row>
    <row r="1746" spans="1:7">
      <c r="A1746">
        <v>4</v>
      </c>
      <c r="B1746">
        <v>-11.875</v>
      </c>
      <c r="C1746">
        <v>11</v>
      </c>
      <c r="D1746">
        <v>3000</v>
      </c>
      <c r="E1746">
        <v>219</v>
      </c>
      <c r="F1746">
        <f>[1]!WallScanTrans(B1746,I1741,H1741,J1741,L1741)+K1741</f>
        <v>201.66949952426592</v>
      </c>
      <c r="G1746">
        <f t="shared" si="26"/>
        <v>1.3714440490384443</v>
      </c>
    </row>
    <row r="1747" spans="1:7">
      <c r="A1747">
        <v>5</v>
      </c>
      <c r="B1747">
        <v>-11.93</v>
      </c>
      <c r="C1747">
        <v>11</v>
      </c>
      <c r="D1747">
        <v>3000</v>
      </c>
      <c r="E1747">
        <v>194</v>
      </c>
      <c r="F1747">
        <f>[1]!WallScanTrans(B1747,I1741,H1741,J1741,L1741)+K1741</f>
        <v>201.66949952426592</v>
      </c>
      <c r="G1747">
        <f t="shared" si="26"/>
        <v>0.30320218016863459</v>
      </c>
    </row>
    <row r="1748" spans="1:7">
      <c r="A1748">
        <v>6</v>
      </c>
      <c r="B1748">
        <v>-11.984999999999999</v>
      </c>
      <c r="C1748">
        <v>11</v>
      </c>
      <c r="D1748">
        <v>3000</v>
      </c>
      <c r="E1748">
        <v>215</v>
      </c>
      <c r="F1748">
        <f>[1]!WallScanTrans(B1748,I1741,H1741,J1741,L1741)+K1741</f>
        <v>201.66949952426592</v>
      </c>
      <c r="G1748">
        <f t="shared" si="26"/>
        <v>0.82652206015603091</v>
      </c>
    </row>
    <row r="1749" spans="1:7">
      <c r="A1749">
        <v>7</v>
      </c>
      <c r="B1749">
        <v>-12.045</v>
      </c>
      <c r="C1749">
        <v>11</v>
      </c>
      <c r="D1749">
        <v>3000</v>
      </c>
      <c r="E1749">
        <v>192</v>
      </c>
      <c r="F1749">
        <f>[1]!WallScanTrans(B1749,I1741,H1741,J1741,L1741)+K1741</f>
        <v>201.66949952426592</v>
      </c>
      <c r="G1749">
        <f t="shared" si="26"/>
        <v>0.48697510963426449</v>
      </c>
    </row>
    <row r="1750" spans="1:7">
      <c r="A1750">
        <v>8</v>
      </c>
      <c r="B1750">
        <v>-12.095000000000001</v>
      </c>
      <c r="C1750">
        <v>11</v>
      </c>
      <c r="D1750">
        <v>3000</v>
      </c>
      <c r="E1750">
        <v>207</v>
      </c>
      <c r="F1750">
        <f>[1]!WallScanTrans(B1750,I1741,H1741,J1741,L1741)+K1741</f>
        <v>201.66949952426592</v>
      </c>
      <c r="G1750">
        <f t="shared" si="26"/>
        <v>0.1372668373033879</v>
      </c>
    </row>
    <row r="1751" spans="1:7">
      <c r="A1751">
        <v>9</v>
      </c>
      <c r="B1751">
        <v>-12.15</v>
      </c>
      <c r="C1751">
        <v>11</v>
      </c>
      <c r="D1751">
        <v>3000</v>
      </c>
      <c r="E1751">
        <v>218</v>
      </c>
      <c r="F1751">
        <f>[1]!WallScanTrans(B1751,I1741,H1741,J1741,L1741)+K1741</f>
        <v>197.56353198357826</v>
      </c>
      <c r="G1751">
        <f t="shared" si="26"/>
        <v>1.9158221329643523</v>
      </c>
    </row>
    <row r="1752" spans="1:7">
      <c r="A1752">
        <v>10</v>
      </c>
      <c r="B1752">
        <v>-12.205</v>
      </c>
      <c r="C1752">
        <v>11</v>
      </c>
      <c r="D1752">
        <v>3000</v>
      </c>
      <c r="E1752">
        <v>184</v>
      </c>
      <c r="F1752">
        <f>[1]!WallScanTrans(B1752,I1741,H1741,J1741,L1741)+K1741</f>
        <v>184.88437078560816</v>
      </c>
      <c r="G1752">
        <f t="shared" si="26"/>
        <v>4.2506069915064426E-3</v>
      </c>
    </row>
    <row r="1753" spans="1:7">
      <c r="A1753">
        <v>11</v>
      </c>
      <c r="B1753">
        <v>-12.26</v>
      </c>
      <c r="C1753">
        <v>11</v>
      </c>
      <c r="D1753">
        <v>3000</v>
      </c>
      <c r="E1753">
        <v>151</v>
      </c>
      <c r="F1753">
        <f>[1]!WallScanTrans(B1753,I1741,H1741,J1741,L1741)+K1741</f>
        <v>163.63005092652793</v>
      </c>
      <c r="G1753">
        <f t="shared" si="26"/>
        <v>1.056411830507874</v>
      </c>
    </row>
    <row r="1754" spans="1:7">
      <c r="A1754">
        <v>12</v>
      </c>
      <c r="B1754">
        <v>-12.32</v>
      </c>
      <c r="C1754">
        <v>11</v>
      </c>
      <c r="D1754">
        <v>3000</v>
      </c>
      <c r="E1754">
        <v>136</v>
      </c>
      <c r="F1754">
        <f>[1]!WallScanTrans(B1754,I1741,H1741,J1741,L1741)+K1741</f>
        <v>130.66358715271096</v>
      </c>
      <c r="G1754">
        <f t="shared" si="26"/>
        <v>0.20939192703464352</v>
      </c>
    </row>
    <row r="1755" spans="1:7">
      <c r="A1755">
        <v>13</v>
      </c>
      <c r="B1755">
        <v>-12.365</v>
      </c>
      <c r="C1755">
        <v>11</v>
      </c>
      <c r="D1755">
        <v>3000</v>
      </c>
      <c r="E1755">
        <v>100</v>
      </c>
      <c r="F1755">
        <f>[1]!WallScanTrans(B1755,I1741,H1741,J1741,L1741)+K1741</f>
        <v>100.31576159109483</v>
      </c>
      <c r="G1755">
        <f t="shared" si="26"/>
        <v>9.9705382410736473E-4</v>
      </c>
    </row>
    <row r="1756" spans="1:7">
      <c r="A1756">
        <v>14</v>
      </c>
      <c r="B1756">
        <v>-12.42</v>
      </c>
      <c r="C1756">
        <v>11</v>
      </c>
      <c r="D1756">
        <v>3000</v>
      </c>
      <c r="E1756">
        <v>75</v>
      </c>
      <c r="F1756">
        <f>[1]!WallScanTrans(B1756,I1741,H1741,J1741,L1741)+K1741</f>
        <v>68.760613239350121</v>
      </c>
      <c r="G1756">
        <f t="shared" si="26"/>
        <v>0.5190659619863065</v>
      </c>
    </row>
    <row r="1757" spans="1:7">
      <c r="A1757">
        <v>15</v>
      </c>
      <c r="B1757">
        <v>-12.48</v>
      </c>
      <c r="C1757">
        <v>11</v>
      </c>
      <c r="D1757">
        <v>3000</v>
      </c>
      <c r="E1757">
        <v>35</v>
      </c>
      <c r="F1757">
        <f>[1]!WallScanTrans(B1757,I1741,H1741,J1741,L1741)+K1741</f>
        <v>44.116748055902733</v>
      </c>
      <c r="G1757">
        <f t="shared" si="26"/>
        <v>2.3747170032801788</v>
      </c>
    </row>
    <row r="1758" spans="1:7">
      <c r="A1758">
        <v>16</v>
      </c>
      <c r="B1758">
        <v>-12.53</v>
      </c>
      <c r="C1758">
        <v>12</v>
      </c>
      <c r="D1758">
        <v>3000</v>
      </c>
      <c r="E1758">
        <v>44</v>
      </c>
      <c r="F1758">
        <f>[1]!WallScanTrans(B1758,I1741,H1741,J1741,L1741)+K1741</f>
        <v>31.375792519191108</v>
      </c>
      <c r="G1758">
        <f t="shared" si="26"/>
        <v>3.6220594208752543</v>
      </c>
    </row>
    <row r="1759" spans="1:7">
      <c r="A1759">
        <v>17</v>
      </c>
      <c r="B1759">
        <v>-12.585000000000001</v>
      </c>
      <c r="C1759">
        <v>11</v>
      </c>
      <c r="D1759">
        <v>3000</v>
      </c>
      <c r="E1759">
        <v>21</v>
      </c>
      <c r="F1759">
        <f>[1]!WallScanTrans(B1759,I1741,H1741,J1741,L1741)+K1741</f>
        <v>25.546120150776733</v>
      </c>
      <c r="G1759">
        <f t="shared" si="26"/>
        <v>0.98415278215706048</v>
      </c>
    </row>
    <row r="1760" spans="1:7">
      <c r="A1760">
        <v>18</v>
      </c>
      <c r="B1760">
        <v>-12.645</v>
      </c>
      <c r="C1760">
        <v>11</v>
      </c>
      <c r="D1760">
        <v>3000</v>
      </c>
      <c r="E1760">
        <v>24</v>
      </c>
      <c r="F1760">
        <f>[1]!WallScanTrans(B1760,I1741,H1741,J1741,L1741)+K1741</f>
        <v>25.407460854115666</v>
      </c>
      <c r="G1760">
        <f t="shared" si="26"/>
        <v>8.2539418994499972E-2</v>
      </c>
    </row>
    <row r="1761" spans="1:7">
      <c r="A1761">
        <v>19</v>
      </c>
      <c r="B1761">
        <v>-12.695</v>
      </c>
      <c r="C1761">
        <v>11</v>
      </c>
      <c r="D1761">
        <v>3000</v>
      </c>
      <c r="E1761">
        <v>28</v>
      </c>
      <c r="F1761">
        <f>[1]!WallScanTrans(B1761,I1741,H1741,J1741,L1741)+K1741</f>
        <v>25.407460854115666</v>
      </c>
      <c r="G1761">
        <f t="shared" si="26"/>
        <v>0.24004497224795265</v>
      </c>
    </row>
    <row r="1762" spans="1:7">
      <c r="A1762">
        <v>20</v>
      </c>
      <c r="B1762">
        <v>-12.75</v>
      </c>
      <c r="C1762">
        <v>10</v>
      </c>
      <c r="D1762">
        <v>3000</v>
      </c>
      <c r="E1762">
        <v>30</v>
      </c>
      <c r="F1762">
        <f>[1]!WallScanTrans(B1762,I1741,H1741,J1741,L1741)+K1741</f>
        <v>25.407460854115666</v>
      </c>
      <c r="G1762">
        <f t="shared" si="26"/>
        <v>0.70304719354933376</v>
      </c>
    </row>
    <row r="1763" spans="1:7">
      <c r="A1763">
        <v>21</v>
      </c>
      <c r="B1763">
        <v>-12.81</v>
      </c>
      <c r="C1763">
        <v>11</v>
      </c>
      <c r="D1763">
        <v>3000</v>
      </c>
      <c r="E1763">
        <v>18</v>
      </c>
      <c r="F1763">
        <f>[1]!WallScanTrans(B1763,I1741,H1741,J1741,L1741)+K1741</f>
        <v>25.407460854115666</v>
      </c>
      <c r="G1763">
        <f t="shared" si="26"/>
        <v>3.0483597947364434</v>
      </c>
    </row>
    <row r="1764" spans="1:7">
      <c r="A1764">
        <v>22</v>
      </c>
      <c r="B1764">
        <v>-12.86</v>
      </c>
      <c r="C1764">
        <v>11</v>
      </c>
      <c r="D1764">
        <v>3000</v>
      </c>
      <c r="E1764">
        <v>37</v>
      </c>
      <c r="F1764">
        <f>[1]!WallScanTrans(B1764,I1741,H1741,J1741,L1741)+K1741</f>
        <v>25.407460854115666</v>
      </c>
      <c r="G1764">
        <f t="shared" si="26"/>
        <v>3.6320801040232618</v>
      </c>
    </row>
    <row r="1765" spans="1:7">
      <c r="A1765">
        <v>23</v>
      </c>
      <c r="B1765">
        <v>-12.914999999999999</v>
      </c>
      <c r="C1765">
        <v>11</v>
      </c>
      <c r="D1765">
        <v>3000</v>
      </c>
      <c r="E1765">
        <v>26</v>
      </c>
      <c r="F1765">
        <f>[1]!WallScanTrans(B1765,I1741,H1741,J1741,L1741)+K1741</f>
        <v>25.407460854115666</v>
      </c>
      <c r="G1765">
        <f t="shared" si="26"/>
        <v>1.3503947669436016E-2</v>
      </c>
    </row>
    <row r="1766" spans="1:7">
      <c r="A1766" t="s">
        <v>0</v>
      </c>
    </row>
    <row r="1767" spans="1:7">
      <c r="A1767" t="s">
        <v>0</v>
      </c>
    </row>
    <row r="1768" spans="1:7">
      <c r="A1768" t="s">
        <v>0</v>
      </c>
    </row>
    <row r="1769" spans="1:7">
      <c r="A1769" t="s">
        <v>0</v>
      </c>
    </row>
    <row r="1770" spans="1:7">
      <c r="A1770" t="s">
        <v>149</v>
      </c>
    </row>
    <row r="1771" spans="1:7">
      <c r="A1771" t="s">
        <v>134</v>
      </c>
    </row>
    <row r="1772" spans="1:7">
      <c r="A1772" t="s">
        <v>135</v>
      </c>
    </row>
    <row r="1773" spans="1:7">
      <c r="A1773" t="s">
        <v>4</v>
      </c>
    </row>
    <row r="1774" spans="1:7">
      <c r="A1774" t="s">
        <v>5</v>
      </c>
    </row>
    <row r="1775" spans="1:7">
      <c r="A1775" t="s">
        <v>6</v>
      </c>
    </row>
    <row r="1776" spans="1:7">
      <c r="A1776" t="s">
        <v>7</v>
      </c>
    </row>
    <row r="1777" spans="1:12">
      <c r="A1777" t="s">
        <v>150</v>
      </c>
    </row>
    <row r="1778" spans="1:12">
      <c r="A1778" t="s">
        <v>9</v>
      </c>
    </row>
    <row r="1779" spans="1:12">
      <c r="A1779" t="s">
        <v>10</v>
      </c>
    </row>
    <row r="1780" spans="1:12">
      <c r="A1780" t="s">
        <v>11</v>
      </c>
      <c r="H1780" t="s">
        <v>62</v>
      </c>
      <c r="I1780" t="s">
        <v>63</v>
      </c>
      <c r="J1780" t="s">
        <v>64</v>
      </c>
      <c r="K1780" t="s">
        <v>65</v>
      </c>
      <c r="L1780" t="s">
        <v>23</v>
      </c>
    </row>
    <row r="1781" spans="1:12">
      <c r="A1781" t="s">
        <v>0</v>
      </c>
      <c r="H1781">
        <v>-12.437914982374995</v>
      </c>
      <c r="I1781">
        <v>161.53918927753836</v>
      </c>
      <c r="J1781">
        <v>0.12899840145089159</v>
      </c>
      <c r="K1781">
        <v>23.811496876151939</v>
      </c>
      <c r="L1781">
        <v>90.2</v>
      </c>
    </row>
    <row r="1782" spans="1:12">
      <c r="A1782" t="s">
        <v>44</v>
      </c>
      <c r="B1782" t="s">
        <v>37</v>
      </c>
      <c r="C1782" t="s">
        <v>26</v>
      </c>
      <c r="D1782" t="s">
        <v>43</v>
      </c>
      <c r="E1782" t="s">
        <v>42</v>
      </c>
      <c r="F1782" t="s">
        <v>66</v>
      </c>
      <c r="G1782" t="s">
        <v>67</v>
      </c>
      <c r="H1782" t="s">
        <v>68</v>
      </c>
    </row>
    <row r="1783" spans="1:12">
      <c r="A1783">
        <v>1</v>
      </c>
      <c r="B1783">
        <v>-11.7</v>
      </c>
      <c r="C1783">
        <v>11</v>
      </c>
      <c r="D1783">
        <v>3000</v>
      </c>
      <c r="E1783">
        <v>188</v>
      </c>
      <c r="F1783">
        <f>[1]!WallScanTrans(B1783,I1781,H1781,J1781,L1781)+K1781</f>
        <v>185.3506861536903</v>
      </c>
      <c r="G1783">
        <f>(F1783-E1783)^2/E1783</f>
        <v>3.733438221408656E-2</v>
      </c>
      <c r="H1783">
        <f>SUM(G1783:G1805)/(COUNT(G1783:G1805)-5)</f>
        <v>2.5875961591129042</v>
      </c>
    </row>
    <row r="1784" spans="1:12">
      <c r="A1784">
        <v>2</v>
      </c>
      <c r="B1784">
        <v>-11.755000000000001</v>
      </c>
      <c r="C1784">
        <v>11</v>
      </c>
      <c r="D1784">
        <v>3000</v>
      </c>
      <c r="E1784">
        <v>141</v>
      </c>
      <c r="F1784">
        <f>[1]!WallScanTrans(B1784,I1781,H1781,J1781,L1781)+K1781</f>
        <v>185.3506861536903</v>
      </c>
      <c r="G1784">
        <f t="shared" ref="G1784:G1805" si="27">(F1784-E1784)^2/E1784</f>
        <v>13.950236612078985</v>
      </c>
    </row>
    <row r="1785" spans="1:12">
      <c r="A1785">
        <v>3</v>
      </c>
      <c r="B1785">
        <v>-11.815</v>
      </c>
      <c r="C1785">
        <v>11</v>
      </c>
      <c r="D1785">
        <v>3000</v>
      </c>
      <c r="E1785">
        <v>182</v>
      </c>
      <c r="F1785">
        <f>[1]!WallScanTrans(B1785,I1781,H1781,J1781,L1781)+K1781</f>
        <v>185.3506861536903</v>
      </c>
      <c r="G1785">
        <f t="shared" si="27"/>
        <v>6.1687350002922671E-2</v>
      </c>
    </row>
    <row r="1786" spans="1:12">
      <c r="A1786">
        <v>4</v>
      </c>
      <c r="B1786">
        <v>-11.875</v>
      </c>
      <c r="C1786">
        <v>11</v>
      </c>
      <c r="D1786">
        <v>3000</v>
      </c>
      <c r="E1786">
        <v>191</v>
      </c>
      <c r="F1786">
        <f>[1]!WallScanTrans(B1786,I1781,H1781,J1781,L1781)+K1781</f>
        <v>185.3506861536903</v>
      </c>
      <c r="G1786">
        <f t="shared" si="27"/>
        <v>0.16709291588537406</v>
      </c>
    </row>
    <row r="1787" spans="1:12">
      <c r="A1787">
        <v>5</v>
      </c>
      <c r="B1787">
        <v>-11.93</v>
      </c>
      <c r="C1787">
        <v>11</v>
      </c>
      <c r="D1787">
        <v>3000</v>
      </c>
      <c r="E1787">
        <v>196</v>
      </c>
      <c r="F1787">
        <f>[1]!WallScanTrans(B1787,I1781,H1781,J1781,L1781)+K1781</f>
        <v>185.3506861536903</v>
      </c>
      <c r="G1787">
        <f t="shared" si="27"/>
        <v>0.57861166018981325</v>
      </c>
    </row>
    <row r="1788" spans="1:12">
      <c r="A1788">
        <v>6</v>
      </c>
      <c r="B1788">
        <v>-11.984999999999999</v>
      </c>
      <c r="C1788">
        <v>11</v>
      </c>
      <c r="D1788">
        <v>3000</v>
      </c>
      <c r="E1788">
        <v>186</v>
      </c>
      <c r="F1788">
        <f>[1]!WallScanTrans(B1788,I1781,H1781,J1781,L1781)+K1781</f>
        <v>185.3506861536903</v>
      </c>
      <c r="G1788">
        <f t="shared" si="27"/>
        <v>2.2667122097284453E-3</v>
      </c>
    </row>
    <row r="1789" spans="1:12">
      <c r="A1789">
        <v>7</v>
      </c>
      <c r="B1789">
        <v>-12.04</v>
      </c>
      <c r="C1789">
        <v>11</v>
      </c>
      <c r="D1789">
        <v>3000</v>
      </c>
      <c r="E1789">
        <v>159</v>
      </c>
      <c r="F1789">
        <f>[1]!WallScanTrans(B1789,I1781,H1781,J1781,L1781)+K1781</f>
        <v>185.3506861536903</v>
      </c>
      <c r="G1789">
        <f t="shared" si="27"/>
        <v>4.3670356023288424</v>
      </c>
    </row>
    <row r="1790" spans="1:12">
      <c r="A1790">
        <v>8</v>
      </c>
      <c r="B1790">
        <v>-12.095000000000001</v>
      </c>
      <c r="C1790">
        <v>11</v>
      </c>
      <c r="D1790">
        <v>3000</v>
      </c>
      <c r="E1790">
        <v>212</v>
      </c>
      <c r="F1790">
        <f>[1]!WallScanTrans(B1790,I1781,H1781,J1781,L1781)+K1781</f>
        <v>185.3506861536903</v>
      </c>
      <c r="G1790">
        <f t="shared" si="27"/>
        <v>3.3499336249014795</v>
      </c>
    </row>
    <row r="1791" spans="1:12">
      <c r="A1791">
        <v>9</v>
      </c>
      <c r="B1791">
        <v>-12.15</v>
      </c>
      <c r="C1791">
        <v>11</v>
      </c>
      <c r="D1791">
        <v>3000</v>
      </c>
      <c r="E1791">
        <v>187</v>
      </c>
      <c r="F1791">
        <f>[1]!WallScanTrans(B1791,I1781,H1781,J1781,L1781)+K1781</f>
        <v>185.3506861536903</v>
      </c>
      <c r="G1791">
        <f t="shared" si="27"/>
        <v>1.4546717452560866E-2</v>
      </c>
    </row>
    <row r="1792" spans="1:12">
      <c r="A1792">
        <v>10</v>
      </c>
      <c r="B1792">
        <v>-12.205</v>
      </c>
      <c r="C1792">
        <v>11</v>
      </c>
      <c r="D1792">
        <v>3000</v>
      </c>
      <c r="E1792">
        <v>226</v>
      </c>
      <c r="F1792">
        <f>[1]!WallScanTrans(B1792,I1781,H1781,J1781,L1781)+K1781</f>
        <v>185.3506861536903</v>
      </c>
      <c r="G1792">
        <f t="shared" si="27"/>
        <v>7.311357151220288</v>
      </c>
    </row>
    <row r="1793" spans="1:7">
      <c r="A1793">
        <v>11</v>
      </c>
      <c r="B1793">
        <v>-12.26</v>
      </c>
      <c r="C1793">
        <v>11</v>
      </c>
      <c r="D1793">
        <v>3000</v>
      </c>
      <c r="E1793">
        <v>186</v>
      </c>
      <c r="F1793">
        <f>[1]!WallScanTrans(B1793,I1781,H1781,J1781,L1781)+K1781</f>
        <v>185.30775232292828</v>
      </c>
      <c r="G1793">
        <f t="shared" si="27"/>
        <v>2.5763808946838271E-3</v>
      </c>
    </row>
    <row r="1794" spans="1:7">
      <c r="A1794">
        <v>12</v>
      </c>
      <c r="B1794">
        <v>-12.315</v>
      </c>
      <c r="C1794">
        <v>11</v>
      </c>
      <c r="D1794">
        <v>3000</v>
      </c>
      <c r="E1794">
        <v>193</v>
      </c>
      <c r="F1794">
        <f>[1]!WallScanTrans(B1794,I1781,H1781,J1781,L1781)+K1781</f>
        <v>176.81600219867246</v>
      </c>
      <c r="G1794">
        <f t="shared" si="27"/>
        <v>1.3571076934371735</v>
      </c>
    </row>
    <row r="1795" spans="1:7">
      <c r="A1795">
        <v>13</v>
      </c>
      <c r="B1795">
        <v>-12.365</v>
      </c>
      <c r="C1795">
        <v>11</v>
      </c>
      <c r="D1795">
        <v>3000</v>
      </c>
      <c r="E1795">
        <v>173</v>
      </c>
      <c r="F1795">
        <f>[1]!WallScanTrans(B1795,I1781,H1781,J1781,L1781)+K1781</f>
        <v>156.31060664495038</v>
      </c>
      <c r="G1795">
        <f t="shared" si="27"/>
        <v>1.6100338182634355</v>
      </c>
    </row>
    <row r="1796" spans="1:7">
      <c r="A1796">
        <v>14</v>
      </c>
      <c r="B1796">
        <v>-12.42</v>
      </c>
      <c r="C1796">
        <v>11</v>
      </c>
      <c r="D1796">
        <v>3000</v>
      </c>
      <c r="E1796">
        <v>103</v>
      </c>
      <c r="F1796">
        <f>[1]!WallScanTrans(B1796,I1781,H1781,J1781,L1781)+K1781</f>
        <v>119.69048655101852</v>
      </c>
      <c r="G1796">
        <f t="shared" si="27"/>
        <v>2.7045858379585455</v>
      </c>
    </row>
    <row r="1797" spans="1:7">
      <c r="A1797">
        <v>15</v>
      </c>
      <c r="B1797">
        <v>-12.48</v>
      </c>
      <c r="C1797">
        <v>11</v>
      </c>
      <c r="D1797">
        <v>3000</v>
      </c>
      <c r="E1797">
        <v>75</v>
      </c>
      <c r="F1797">
        <f>[1]!WallScanTrans(B1797,I1781,H1781,J1781,L1781)+K1781</f>
        <v>71.564061123617932</v>
      </c>
      <c r="G1797">
        <f t="shared" si="27"/>
        <v>0.1574090128297822</v>
      </c>
    </row>
    <row r="1798" spans="1:7">
      <c r="A1798">
        <v>16</v>
      </c>
      <c r="B1798">
        <v>-12.53</v>
      </c>
      <c r="C1798">
        <v>11</v>
      </c>
      <c r="D1798">
        <v>3000</v>
      </c>
      <c r="E1798">
        <v>44</v>
      </c>
      <c r="F1798">
        <f>[1]!WallScanTrans(B1798,I1781,H1781,J1781,L1781)+K1781</f>
        <v>43.550469425829348</v>
      </c>
      <c r="G1798">
        <f t="shared" si="27"/>
        <v>4.5926758435044495E-3</v>
      </c>
    </row>
    <row r="1799" spans="1:7">
      <c r="A1799">
        <v>17</v>
      </c>
      <c r="B1799">
        <v>-12.585000000000001</v>
      </c>
      <c r="C1799">
        <v>12</v>
      </c>
      <c r="D1799">
        <v>3000</v>
      </c>
      <c r="E1799">
        <v>30</v>
      </c>
      <c r="F1799">
        <f>[1]!WallScanTrans(B1799,I1781,H1781,J1781,L1781)+K1781</f>
        <v>26.79970354309885</v>
      </c>
      <c r="G1799">
        <f t="shared" si="27"/>
        <v>0.34139658040180171</v>
      </c>
    </row>
    <row r="1800" spans="1:7">
      <c r="A1800">
        <v>18</v>
      </c>
      <c r="B1800">
        <v>-12.645</v>
      </c>
      <c r="C1800">
        <v>11</v>
      </c>
      <c r="D1800">
        <v>3000</v>
      </c>
      <c r="E1800">
        <v>23</v>
      </c>
      <c r="F1800">
        <f>[1]!WallScanTrans(B1800,I1781,H1781,J1781,L1781)+K1781</f>
        <v>23.811496876151939</v>
      </c>
      <c r="G1800">
        <f t="shared" si="27"/>
        <v>2.8631616521928468E-2</v>
      </c>
    </row>
    <row r="1801" spans="1:7">
      <c r="A1801">
        <v>19</v>
      </c>
      <c r="B1801">
        <v>-12.7</v>
      </c>
      <c r="C1801">
        <v>11</v>
      </c>
      <c r="D1801">
        <v>3000</v>
      </c>
      <c r="E1801">
        <v>22</v>
      </c>
      <c r="F1801">
        <f>[1]!WallScanTrans(B1801,I1781,H1781,J1781,L1781)+K1781</f>
        <v>23.811496876151939</v>
      </c>
      <c r="G1801">
        <f t="shared" si="27"/>
        <v>0.14916004237764691</v>
      </c>
    </row>
    <row r="1802" spans="1:7">
      <c r="A1802">
        <v>20</v>
      </c>
      <c r="B1802">
        <v>-12.75</v>
      </c>
      <c r="C1802">
        <v>11</v>
      </c>
      <c r="D1802">
        <v>3000</v>
      </c>
      <c r="E1802">
        <v>32</v>
      </c>
      <c r="F1802">
        <f>[1]!WallScanTrans(B1802,I1781,H1781,J1781,L1781)+K1781</f>
        <v>23.811496876151939</v>
      </c>
      <c r="G1802">
        <f t="shared" si="27"/>
        <v>2.0953619815396705</v>
      </c>
    </row>
    <row r="1803" spans="1:7">
      <c r="A1803">
        <v>21</v>
      </c>
      <c r="B1803">
        <v>-12.81</v>
      </c>
      <c r="C1803">
        <v>11</v>
      </c>
      <c r="D1803">
        <v>3000</v>
      </c>
      <c r="E1803">
        <v>34</v>
      </c>
      <c r="F1803">
        <f>[1]!WallScanTrans(B1803,I1781,H1781,J1781,L1781)+K1781</f>
        <v>23.811496876151939</v>
      </c>
      <c r="G1803">
        <f t="shared" si="27"/>
        <v>3.0531057619018149</v>
      </c>
    </row>
    <row r="1804" spans="1:7">
      <c r="A1804">
        <v>22</v>
      </c>
      <c r="B1804">
        <v>-12.86</v>
      </c>
      <c r="C1804">
        <v>11</v>
      </c>
      <c r="D1804">
        <v>3000</v>
      </c>
      <c r="E1804">
        <v>15</v>
      </c>
      <c r="F1804">
        <f>[1]!WallScanTrans(B1804,I1781,H1781,J1781,L1781)+K1781</f>
        <v>23.811496876151939</v>
      </c>
      <c r="G1804">
        <f t="shared" si="27"/>
        <v>5.1761651465623579</v>
      </c>
    </row>
    <row r="1805" spans="1:7">
      <c r="A1805">
        <v>23</v>
      </c>
      <c r="B1805">
        <v>-12.914999999999999</v>
      </c>
      <c r="C1805">
        <v>11</v>
      </c>
      <c r="D1805">
        <v>3000</v>
      </c>
      <c r="E1805">
        <v>25</v>
      </c>
      <c r="F1805">
        <f>[1]!WallScanTrans(B1805,I1781,H1781,J1781,L1781)+K1781</f>
        <v>23.811496876151939</v>
      </c>
      <c r="G1805">
        <f t="shared" si="27"/>
        <v>5.6501587015864017E-2</v>
      </c>
    </row>
    <row r="1806" spans="1:7">
      <c r="A1806" t="s">
        <v>0</v>
      </c>
    </row>
    <row r="1807" spans="1:7">
      <c r="A1807" t="s">
        <v>0</v>
      </c>
    </row>
    <row r="1808" spans="1:7">
      <c r="A1808" t="s">
        <v>0</v>
      </c>
    </row>
    <row r="1809" spans="1:19">
      <c r="A1809" t="s">
        <v>0</v>
      </c>
    </row>
    <row r="1810" spans="1:19">
      <c r="A1810" t="s">
        <v>151</v>
      </c>
    </row>
    <row r="1811" spans="1:19">
      <c r="A1811" t="s">
        <v>134</v>
      </c>
    </row>
    <row r="1812" spans="1:19">
      <c r="A1812" t="s">
        <v>135</v>
      </c>
    </row>
    <row r="1813" spans="1:19">
      <c r="A1813" t="s">
        <v>4</v>
      </c>
    </row>
    <row r="1814" spans="1:19">
      <c r="A1814" t="s">
        <v>5</v>
      </c>
    </row>
    <row r="1815" spans="1:19">
      <c r="A1815" t="s">
        <v>6</v>
      </c>
    </row>
    <row r="1816" spans="1:19">
      <c r="A1816" t="s">
        <v>7</v>
      </c>
    </row>
    <row r="1817" spans="1:19">
      <c r="A1817" t="s">
        <v>152</v>
      </c>
    </row>
    <row r="1818" spans="1:19">
      <c r="A1818" t="s">
        <v>9</v>
      </c>
    </row>
    <row r="1819" spans="1:19">
      <c r="A1819" t="s">
        <v>10</v>
      </c>
    </row>
    <row r="1820" spans="1:19">
      <c r="A1820" t="s">
        <v>11</v>
      </c>
      <c r="H1820" t="s">
        <v>62</v>
      </c>
      <c r="I1820" t="s">
        <v>63</v>
      </c>
      <c r="J1820" t="s">
        <v>64</v>
      </c>
      <c r="K1820" t="s">
        <v>65</v>
      </c>
      <c r="L1820" t="s">
        <v>23</v>
      </c>
    </row>
    <row r="1821" spans="1:19">
      <c r="A1821" t="s">
        <v>0</v>
      </c>
      <c r="H1821">
        <v>-12.478672323049178</v>
      </c>
      <c r="I1821">
        <v>169.59254648675716</v>
      </c>
      <c r="J1821">
        <v>0.13739109020864243</v>
      </c>
      <c r="K1821">
        <v>22.012543296383935</v>
      </c>
      <c r="L1821">
        <v>90.2</v>
      </c>
    </row>
    <row r="1822" spans="1:19">
      <c r="A1822" t="s">
        <v>44</v>
      </c>
      <c r="B1822" t="s">
        <v>37</v>
      </c>
      <c r="C1822" t="s">
        <v>26</v>
      </c>
      <c r="D1822" t="s">
        <v>43</v>
      </c>
      <c r="E1822" t="s">
        <v>42</v>
      </c>
      <c r="F1822" t="s">
        <v>66</v>
      </c>
      <c r="G1822" t="s">
        <v>67</v>
      </c>
      <c r="H1822" t="s">
        <v>68</v>
      </c>
    </row>
    <row r="1823" spans="1:19">
      <c r="A1823">
        <v>1</v>
      </c>
      <c r="B1823">
        <v>-11.8</v>
      </c>
      <c r="C1823">
        <v>11</v>
      </c>
      <c r="D1823">
        <v>3000</v>
      </c>
      <c r="E1823">
        <v>189</v>
      </c>
      <c r="F1823">
        <f>[1]!WallScanTrans(B1823,I1821,H1821,J1821,L1821)+K1821</f>
        <v>191.6050897831411</v>
      </c>
      <c r="G1823">
        <f>(F1823-E1823)^2/E1823</f>
        <v>3.5907369196963621E-2</v>
      </c>
      <c r="H1823">
        <f>SUM(G1823:G1845)/(COUNT(G1823:G1845)-5)</f>
        <v>0.66699090968135288</v>
      </c>
    </row>
    <row r="1824" spans="1:19">
      <c r="A1824">
        <v>2</v>
      </c>
      <c r="B1824">
        <v>-11.86</v>
      </c>
      <c r="C1824">
        <v>11</v>
      </c>
      <c r="D1824">
        <v>3000</v>
      </c>
      <c r="E1824">
        <v>199</v>
      </c>
      <c r="F1824">
        <f>[1]!WallScanTrans(B1824,I1821,H1821,J1821,L1821)+K1821</f>
        <v>191.6050897831411</v>
      </c>
      <c r="G1824">
        <f t="shared" ref="G1824:G1845" si="28">(F1824-E1824)^2/E1824</f>
        <v>0.27479747294172963</v>
      </c>
      <c r="R1824" t="s">
        <v>163</v>
      </c>
      <c r="S1824">
        <v>23</v>
      </c>
    </row>
    <row r="1825" spans="1:19">
      <c r="A1825">
        <v>3</v>
      </c>
      <c r="B1825">
        <v>-11.914999999999999</v>
      </c>
      <c r="C1825">
        <v>11</v>
      </c>
      <c r="D1825">
        <v>3000</v>
      </c>
      <c r="E1825">
        <v>189</v>
      </c>
      <c r="F1825">
        <f>[1]!WallScanTrans(B1825,I1821,H1821,J1821,L1821)+K1821</f>
        <v>191.6050897831411</v>
      </c>
      <c r="G1825">
        <f t="shared" si="28"/>
        <v>3.5907369196963621E-2</v>
      </c>
      <c r="R1825" t="s">
        <v>164</v>
      </c>
      <c r="S1825" t="s">
        <v>165</v>
      </c>
    </row>
    <row r="1826" spans="1:19">
      <c r="A1826">
        <v>4</v>
      </c>
      <c r="B1826">
        <v>-11.975</v>
      </c>
      <c r="C1826">
        <v>11</v>
      </c>
      <c r="D1826">
        <v>3000</v>
      </c>
      <c r="E1826">
        <v>186</v>
      </c>
      <c r="F1826">
        <f>[1]!WallScanTrans(B1826,I1821,H1821,J1821,L1821)+K1821</f>
        <v>191.6050897831411</v>
      </c>
      <c r="G1826">
        <f t="shared" si="28"/>
        <v>0.16890877138211133</v>
      </c>
      <c r="R1826">
        <v>-11.9</v>
      </c>
      <c r="S1826">
        <f>R1826-22*0.055</f>
        <v>-13.11</v>
      </c>
    </row>
    <row r="1827" spans="1:19">
      <c r="A1827">
        <v>5</v>
      </c>
      <c r="B1827">
        <v>-12.03</v>
      </c>
      <c r="C1827">
        <v>11</v>
      </c>
      <c r="D1827">
        <v>3000</v>
      </c>
      <c r="E1827">
        <v>181</v>
      </c>
      <c r="F1827">
        <f>[1]!WallScanTrans(B1827,I1821,H1821,J1821,L1821)+K1821</f>
        <v>191.6050897831411</v>
      </c>
      <c r="G1827">
        <f t="shared" si="28"/>
        <v>0.62136977518499259</v>
      </c>
    </row>
    <row r="1828" spans="1:19">
      <c r="A1828">
        <v>6</v>
      </c>
      <c r="B1828">
        <v>-12.085000000000001</v>
      </c>
      <c r="C1828">
        <v>11</v>
      </c>
      <c r="D1828">
        <v>3000</v>
      </c>
      <c r="E1828">
        <v>185</v>
      </c>
      <c r="F1828">
        <f>[1]!WallScanTrans(B1828,I1821,H1821,J1821,L1821)+K1821</f>
        <v>191.6050897831411</v>
      </c>
      <c r="G1828">
        <f t="shared" si="28"/>
        <v>0.23582276239651295</v>
      </c>
    </row>
    <row r="1829" spans="1:19">
      <c r="A1829">
        <v>7</v>
      </c>
      <c r="B1829">
        <v>-12.135</v>
      </c>
      <c r="C1829">
        <v>11</v>
      </c>
      <c r="D1829">
        <v>3000</v>
      </c>
      <c r="E1829">
        <v>201</v>
      </c>
      <c r="F1829">
        <f>[1]!WallScanTrans(B1829,I1821,H1821,J1821,L1821)+K1821</f>
        <v>191.6050897831411</v>
      </c>
      <c r="G1829">
        <f t="shared" si="28"/>
        <v>0.43912605961611845</v>
      </c>
    </row>
    <row r="1830" spans="1:19">
      <c r="A1830">
        <v>8</v>
      </c>
      <c r="B1830">
        <v>-12.19</v>
      </c>
      <c r="C1830">
        <v>11</v>
      </c>
      <c r="D1830">
        <v>3000</v>
      </c>
      <c r="E1830">
        <v>184</v>
      </c>
      <c r="F1830">
        <f>[1]!WallScanTrans(B1830,I1821,H1821,J1821,L1821)+K1821</f>
        <v>191.6050897831411</v>
      </c>
      <c r="G1830">
        <f t="shared" si="28"/>
        <v>0.31433364461759289</v>
      </c>
    </row>
    <row r="1831" spans="1:19">
      <c r="A1831">
        <v>9</v>
      </c>
      <c r="B1831">
        <v>-12.244999999999999</v>
      </c>
      <c r="C1831">
        <v>11</v>
      </c>
      <c r="D1831">
        <v>3000</v>
      </c>
      <c r="E1831">
        <v>192</v>
      </c>
      <c r="F1831">
        <f>[1]!WallScanTrans(B1831,I1821,H1821,J1821,L1821)+K1821</f>
        <v>191.6050897831411</v>
      </c>
      <c r="G1831">
        <f t="shared" si="28"/>
        <v>8.1226083010180357E-4</v>
      </c>
    </row>
    <row r="1832" spans="1:19">
      <c r="A1832">
        <v>10</v>
      </c>
      <c r="B1832">
        <v>-12.305</v>
      </c>
      <c r="C1832">
        <v>11</v>
      </c>
      <c r="D1832">
        <v>3000</v>
      </c>
      <c r="E1832">
        <v>208</v>
      </c>
      <c r="F1832">
        <f>[1]!WallScanTrans(B1832,I1821,H1821,J1821,L1821)+K1821</f>
        <v>190.67719661604988</v>
      </c>
      <c r="G1832">
        <f t="shared" si="28"/>
        <v>1.4426899859566999</v>
      </c>
    </row>
    <row r="1833" spans="1:19">
      <c r="A1833">
        <v>11</v>
      </c>
      <c r="B1833">
        <v>-12.36</v>
      </c>
      <c r="C1833">
        <v>11</v>
      </c>
      <c r="D1833">
        <v>3000</v>
      </c>
      <c r="E1833">
        <v>200</v>
      </c>
      <c r="F1833">
        <f>[1]!WallScanTrans(B1833,I1821,H1821,J1821,L1821)+K1821</f>
        <v>178.82849535392069</v>
      </c>
      <c r="G1833">
        <f t="shared" si="28"/>
        <v>2.2411630448947899</v>
      </c>
    </row>
    <row r="1834" spans="1:19">
      <c r="A1834">
        <v>12</v>
      </c>
      <c r="B1834">
        <v>-12.42</v>
      </c>
      <c r="C1834">
        <v>11</v>
      </c>
      <c r="D1834">
        <v>3000</v>
      </c>
      <c r="E1834">
        <v>136</v>
      </c>
      <c r="F1834">
        <f>[1]!WallScanTrans(B1834,I1821,H1821,J1821,L1821)+K1821</f>
        <v>150.35043156708193</v>
      </c>
      <c r="G1834">
        <f t="shared" si="28"/>
        <v>1.5142271041286872</v>
      </c>
    </row>
    <row r="1835" spans="1:19">
      <c r="A1835">
        <v>13</v>
      </c>
      <c r="B1835">
        <v>-12.475</v>
      </c>
      <c r="C1835">
        <v>11</v>
      </c>
      <c r="D1835">
        <v>3000</v>
      </c>
      <c r="E1835">
        <v>110</v>
      </c>
      <c r="F1835">
        <f>[1]!WallScanTrans(B1835,I1821,H1821,J1821,L1821)+K1821</f>
        <v>109.98934922000744</v>
      </c>
      <c r="G1835">
        <f t="shared" si="28"/>
        <v>1.0312646768173207E-6</v>
      </c>
    </row>
    <row r="1836" spans="1:19">
      <c r="A1836">
        <v>14</v>
      </c>
      <c r="B1836">
        <v>-12.53</v>
      </c>
      <c r="C1836">
        <v>10</v>
      </c>
      <c r="D1836">
        <v>3000</v>
      </c>
      <c r="E1836">
        <v>69</v>
      </c>
      <c r="F1836">
        <f>[1]!WallScanTrans(B1836,I1821,H1821,J1821,L1821)+K1821</f>
        <v>67.868074393290442</v>
      </c>
      <c r="G1836">
        <f t="shared" si="28"/>
        <v>1.8568921436591321E-2</v>
      </c>
    </row>
    <row r="1837" spans="1:19">
      <c r="A1837">
        <v>15</v>
      </c>
      <c r="B1837">
        <v>-12.585000000000001</v>
      </c>
      <c r="C1837">
        <v>11</v>
      </c>
      <c r="D1837">
        <v>3000</v>
      </c>
      <c r="E1837">
        <v>40</v>
      </c>
      <c r="F1837">
        <f>[1]!WallScanTrans(B1837,I1821,H1821,J1821,L1821)+K1821</f>
        <v>39.322362578228933</v>
      </c>
      <c r="G1837">
        <f t="shared" si="28"/>
        <v>1.1479811884613467E-2</v>
      </c>
    </row>
    <row r="1838" spans="1:19">
      <c r="A1838">
        <v>16</v>
      </c>
      <c r="B1838">
        <v>-12.64</v>
      </c>
      <c r="C1838">
        <v>11</v>
      </c>
      <c r="D1838">
        <v>3000</v>
      </c>
      <c r="E1838">
        <v>25</v>
      </c>
      <c r="F1838">
        <f>[1]!WallScanTrans(B1838,I1821,H1821,J1821,L1821)+K1821</f>
        <v>24.413006934229259</v>
      </c>
      <c r="G1838">
        <f t="shared" si="28"/>
        <v>1.3782434370517358E-2</v>
      </c>
    </row>
    <row r="1839" spans="1:19">
      <c r="A1839">
        <v>17</v>
      </c>
      <c r="B1839">
        <v>-12.695</v>
      </c>
      <c r="C1839">
        <v>10</v>
      </c>
      <c r="D1839">
        <v>3000</v>
      </c>
      <c r="E1839">
        <v>28</v>
      </c>
      <c r="F1839">
        <f>[1]!WallScanTrans(B1839,I1821,H1821,J1821,L1821)+K1821</f>
        <v>22.012543296383935</v>
      </c>
      <c r="G1839">
        <f t="shared" si="28"/>
        <v>1.2803442063456054</v>
      </c>
    </row>
    <row r="1840" spans="1:19">
      <c r="A1840">
        <v>18</v>
      </c>
      <c r="B1840">
        <v>-12.75</v>
      </c>
      <c r="C1840">
        <v>11</v>
      </c>
      <c r="D1840">
        <v>3000</v>
      </c>
      <c r="E1840">
        <v>18</v>
      </c>
      <c r="F1840">
        <f>[1]!WallScanTrans(B1840,I1821,H1821,J1821,L1821)+K1821</f>
        <v>22.012543296383935</v>
      </c>
      <c r="G1840">
        <f t="shared" si="28"/>
        <v>0.89447242807531424</v>
      </c>
    </row>
    <row r="1841" spans="1:7">
      <c r="A1841">
        <v>19</v>
      </c>
      <c r="B1841">
        <v>-12.795</v>
      </c>
      <c r="C1841">
        <v>11</v>
      </c>
      <c r="D1841">
        <v>3000</v>
      </c>
      <c r="E1841">
        <v>23</v>
      </c>
      <c r="F1841">
        <f>[1]!WallScanTrans(B1841,I1821,H1821,J1821,L1821)+K1821</f>
        <v>22.012543296383935</v>
      </c>
      <c r="G1841">
        <f t="shared" si="28"/>
        <v>4.2394380065926301E-2</v>
      </c>
    </row>
    <row r="1842" spans="1:7">
      <c r="A1842">
        <v>20</v>
      </c>
      <c r="B1842">
        <v>-12.86</v>
      </c>
      <c r="C1842">
        <v>11</v>
      </c>
      <c r="D1842">
        <v>3000</v>
      </c>
      <c r="E1842">
        <v>18</v>
      </c>
      <c r="F1842">
        <f>[1]!WallScanTrans(B1842,I1821,H1821,J1821,L1821)+K1821</f>
        <v>22.012543296383935</v>
      </c>
      <c r="G1842">
        <f t="shared" si="28"/>
        <v>0.89447242807531424</v>
      </c>
    </row>
    <row r="1843" spans="1:7">
      <c r="A1843">
        <v>21</v>
      </c>
      <c r="B1843">
        <v>-12.91</v>
      </c>
      <c r="C1843">
        <v>11</v>
      </c>
      <c r="D1843">
        <v>3000</v>
      </c>
      <c r="E1843">
        <v>23</v>
      </c>
      <c r="F1843">
        <f>[1]!WallScanTrans(B1843,I1821,H1821,J1821,L1821)+K1821</f>
        <v>22.012543296383935</v>
      </c>
      <c r="G1843">
        <f t="shared" si="28"/>
        <v>4.2394380065926301E-2</v>
      </c>
    </row>
    <row r="1844" spans="1:7">
      <c r="A1844">
        <v>22</v>
      </c>
      <c r="B1844">
        <v>-12.965</v>
      </c>
      <c r="C1844">
        <v>11</v>
      </c>
      <c r="D1844">
        <v>3000</v>
      </c>
      <c r="E1844">
        <v>20</v>
      </c>
      <c r="F1844">
        <f>[1]!WallScanTrans(B1844,I1821,H1821,J1821,L1821)+K1821</f>
        <v>22.012543296383935</v>
      </c>
      <c r="G1844">
        <f t="shared" si="28"/>
        <v>0.20251652599099579</v>
      </c>
    </row>
    <row r="1845" spans="1:7">
      <c r="A1845">
        <v>23</v>
      </c>
      <c r="B1845">
        <v>-13.025</v>
      </c>
      <c r="C1845">
        <v>11</v>
      </c>
      <c r="D1845">
        <v>3000</v>
      </c>
      <c r="E1845">
        <v>28</v>
      </c>
      <c r="F1845">
        <f>[1]!WallScanTrans(B1845,I1821,H1821,J1821,L1821)+K1821</f>
        <v>22.012543296383935</v>
      </c>
      <c r="G1845">
        <f t="shared" si="28"/>
        <v>1.2803442063456054</v>
      </c>
    </row>
    <row r="1846" spans="1:7">
      <c r="A1846" t="s">
        <v>0</v>
      </c>
    </row>
    <row r="1847" spans="1:7">
      <c r="A1847" t="s">
        <v>0</v>
      </c>
    </row>
    <row r="1848" spans="1:7">
      <c r="A1848" t="s">
        <v>0</v>
      </c>
    </row>
    <row r="1849" spans="1:7">
      <c r="A1849" t="s">
        <v>0</v>
      </c>
    </row>
    <row r="1850" spans="1:7">
      <c r="A1850" t="s">
        <v>153</v>
      </c>
    </row>
    <row r="1851" spans="1:7">
      <c r="A1851" t="s">
        <v>134</v>
      </c>
    </row>
    <row r="1852" spans="1:7">
      <c r="A1852" t="s">
        <v>135</v>
      </c>
    </row>
    <row r="1853" spans="1:7">
      <c r="A1853" t="s">
        <v>4</v>
      </c>
    </row>
    <row r="1854" spans="1:7">
      <c r="A1854" t="s">
        <v>5</v>
      </c>
    </row>
    <row r="1855" spans="1:7">
      <c r="A1855" t="s">
        <v>6</v>
      </c>
    </row>
    <row r="1856" spans="1:7">
      <c r="A1856" t="s">
        <v>7</v>
      </c>
    </row>
    <row r="1857" spans="1:20">
      <c r="A1857" t="s">
        <v>154</v>
      </c>
    </row>
    <row r="1858" spans="1:20">
      <c r="A1858" t="s">
        <v>9</v>
      </c>
    </row>
    <row r="1859" spans="1:20">
      <c r="A1859" t="s">
        <v>10</v>
      </c>
    </row>
    <row r="1860" spans="1:20">
      <c r="A1860" t="s">
        <v>11</v>
      </c>
      <c r="H1860" t="s">
        <v>62</v>
      </c>
      <c r="I1860" t="s">
        <v>63</v>
      </c>
      <c r="J1860" t="s">
        <v>64</v>
      </c>
      <c r="K1860" t="s">
        <v>65</v>
      </c>
      <c r="L1860" t="s">
        <v>23</v>
      </c>
    </row>
    <row r="1861" spans="1:20">
      <c r="A1861" t="s">
        <v>0</v>
      </c>
      <c r="H1861">
        <v>-12.486254465995298</v>
      </c>
      <c r="I1861">
        <v>173.2763488019601</v>
      </c>
      <c r="J1861">
        <v>0.20008151261366908</v>
      </c>
      <c r="K1861">
        <v>28.94184292487288</v>
      </c>
      <c r="L1861">
        <v>90.2</v>
      </c>
    </row>
    <row r="1862" spans="1:20">
      <c r="A1862" t="s">
        <v>44</v>
      </c>
      <c r="B1862" t="s">
        <v>37</v>
      </c>
      <c r="C1862" t="s">
        <v>26</v>
      </c>
      <c r="D1862" t="s">
        <v>43</v>
      </c>
      <c r="E1862" t="s">
        <v>42</v>
      </c>
      <c r="F1862" t="s">
        <v>66</v>
      </c>
      <c r="G1862" t="s">
        <v>67</v>
      </c>
      <c r="H1862" t="s">
        <v>68</v>
      </c>
    </row>
    <row r="1863" spans="1:20">
      <c r="A1863">
        <v>1</v>
      </c>
      <c r="B1863">
        <v>-11.8</v>
      </c>
      <c r="C1863">
        <v>11</v>
      </c>
      <c r="D1863">
        <v>3000</v>
      </c>
      <c r="E1863">
        <v>197</v>
      </c>
      <c r="F1863">
        <f>[1]!WallScanTrans(B1863,I1861,H1861,J1861,L1861)+K1861</f>
        <v>202.21819172683297</v>
      </c>
      <c r="G1863">
        <f>(F1863-E1863)^2/E1863</f>
        <v>0.13822093856846729</v>
      </c>
      <c r="H1863">
        <f>SUM(G1863:G1885)/(COUNT(G1863:G1885)-5)</f>
        <v>0.77475181442057506</v>
      </c>
      <c r="S1863" t="s">
        <v>163</v>
      </c>
      <c r="T1863">
        <v>23</v>
      </c>
    </row>
    <row r="1864" spans="1:20">
      <c r="A1864">
        <v>2</v>
      </c>
      <c r="B1864">
        <v>-11.86</v>
      </c>
      <c r="C1864">
        <v>12</v>
      </c>
      <c r="D1864">
        <v>3000</v>
      </c>
      <c r="E1864">
        <v>181</v>
      </c>
      <c r="F1864">
        <f>[1]!WallScanTrans(B1864,I1861,H1861,J1861,L1861)+K1861</f>
        <v>202.21819172683297</v>
      </c>
      <c r="G1864">
        <f t="shared" ref="G1864:G1885" si="29">(F1864-E1864)^2/E1864</f>
        <v>2.487357238434492</v>
      </c>
      <c r="S1864" t="s">
        <v>164</v>
      </c>
      <c r="T1864" t="s">
        <v>165</v>
      </c>
    </row>
    <row r="1865" spans="1:20">
      <c r="A1865">
        <v>3</v>
      </c>
      <c r="B1865">
        <v>-11.914999999999999</v>
      </c>
      <c r="C1865">
        <v>11</v>
      </c>
      <c r="D1865">
        <v>3000</v>
      </c>
      <c r="E1865">
        <v>181</v>
      </c>
      <c r="F1865">
        <f>[1]!WallScanTrans(B1865,I1861,H1861,J1861,L1861)+K1861</f>
        <v>202.21819172683297</v>
      </c>
      <c r="G1865">
        <f t="shared" si="29"/>
        <v>2.487357238434492</v>
      </c>
      <c r="S1865">
        <v>-12.1</v>
      </c>
      <c r="T1865">
        <f>S1865-22*0.055</f>
        <v>-13.309999999999999</v>
      </c>
    </row>
    <row r="1866" spans="1:20">
      <c r="A1866">
        <v>4</v>
      </c>
      <c r="B1866">
        <v>-11.98</v>
      </c>
      <c r="C1866">
        <v>11</v>
      </c>
      <c r="D1866">
        <v>3000</v>
      </c>
      <c r="E1866">
        <v>217</v>
      </c>
      <c r="F1866">
        <f>[1]!WallScanTrans(B1866,I1861,H1861,J1861,L1861)+K1861</f>
        <v>202.21819172683297</v>
      </c>
      <c r="G1866">
        <f t="shared" si="29"/>
        <v>1.0069209945837294</v>
      </c>
    </row>
    <row r="1867" spans="1:20">
      <c r="A1867">
        <v>5</v>
      </c>
      <c r="B1867">
        <v>-12.03</v>
      </c>
      <c r="C1867">
        <v>11</v>
      </c>
      <c r="D1867">
        <v>3000</v>
      </c>
      <c r="E1867">
        <v>203</v>
      </c>
      <c r="F1867">
        <f>[1]!WallScanTrans(B1867,I1861,H1861,J1861,L1861)+K1861</f>
        <v>202.21819172683297</v>
      </c>
      <c r="G1867">
        <f t="shared" si="29"/>
        <v>3.0109565319823331E-3</v>
      </c>
    </row>
    <row r="1868" spans="1:20">
      <c r="A1868">
        <v>6</v>
      </c>
      <c r="B1868">
        <v>-12.085000000000001</v>
      </c>
      <c r="C1868">
        <v>11</v>
      </c>
      <c r="D1868">
        <v>3000</v>
      </c>
      <c r="E1868">
        <v>212</v>
      </c>
      <c r="F1868">
        <f>[1]!WallScanTrans(B1868,I1861,H1861,J1861,L1861)+K1861</f>
        <v>202.21819172683297</v>
      </c>
      <c r="G1868">
        <f t="shared" si="29"/>
        <v>0.45133855232546682</v>
      </c>
    </row>
    <row r="1869" spans="1:20">
      <c r="A1869">
        <v>7</v>
      </c>
      <c r="B1869">
        <v>-12.135</v>
      </c>
      <c r="C1869">
        <v>12</v>
      </c>
      <c r="D1869">
        <v>3000</v>
      </c>
      <c r="E1869">
        <v>201</v>
      </c>
      <c r="F1869">
        <f>[1]!WallScanTrans(B1869,I1861,H1861,J1861,L1861)+K1861</f>
        <v>202.21819172683297</v>
      </c>
      <c r="G1869">
        <f t="shared" si="29"/>
        <v>7.3830402155437465E-3</v>
      </c>
    </row>
    <row r="1870" spans="1:20">
      <c r="A1870">
        <v>8</v>
      </c>
      <c r="B1870">
        <v>-12.2</v>
      </c>
      <c r="C1870">
        <v>11</v>
      </c>
      <c r="D1870">
        <v>3000</v>
      </c>
      <c r="E1870">
        <v>218</v>
      </c>
      <c r="F1870">
        <f>[1]!WallScanTrans(B1870,I1861,H1861,J1861,L1861)+K1861</f>
        <v>202.21819172683297</v>
      </c>
      <c r="G1870">
        <f t="shared" si="29"/>
        <v>1.1425021668394648</v>
      </c>
    </row>
    <row r="1871" spans="1:20">
      <c r="A1871">
        <v>9</v>
      </c>
      <c r="B1871">
        <v>-12.244999999999999</v>
      </c>
      <c r="C1871">
        <v>12</v>
      </c>
      <c r="D1871">
        <v>3000</v>
      </c>
      <c r="E1871">
        <v>221</v>
      </c>
      <c r="F1871">
        <f>[1]!WallScanTrans(B1871,I1861,H1861,J1861,L1861)+K1861</f>
        <v>200.37400825682263</v>
      </c>
      <c r="G1871">
        <f t="shared" si="29"/>
        <v>1.9250295718987369</v>
      </c>
    </row>
    <row r="1872" spans="1:20">
      <c r="A1872">
        <v>10</v>
      </c>
      <c r="B1872">
        <v>-12.295</v>
      </c>
      <c r="C1872">
        <v>11</v>
      </c>
      <c r="D1872">
        <v>3000</v>
      </c>
      <c r="E1872">
        <v>206</v>
      </c>
      <c r="F1872">
        <f>[1]!WallScanTrans(B1872,I1861,H1861,J1861,L1861)+K1861</f>
        <v>193.18434457220323</v>
      </c>
      <c r="G1872">
        <f t="shared" si="29"/>
        <v>0.79728652448551862</v>
      </c>
    </row>
    <row r="1873" spans="1:7">
      <c r="A1873">
        <v>11</v>
      </c>
      <c r="B1873">
        <v>-12.36</v>
      </c>
      <c r="C1873">
        <v>11</v>
      </c>
      <c r="D1873">
        <v>3000</v>
      </c>
      <c r="E1873">
        <v>163</v>
      </c>
      <c r="F1873">
        <f>[1]!WallScanTrans(B1873,I1861,H1861,J1861,L1861)+K1861</f>
        <v>175.72088729143334</v>
      </c>
      <c r="G1873">
        <f t="shared" si="29"/>
        <v>0.99276670847454196</v>
      </c>
    </row>
    <row r="1874" spans="1:7">
      <c r="A1874">
        <v>12</v>
      </c>
      <c r="B1874">
        <v>-12.42</v>
      </c>
      <c r="C1874">
        <v>11</v>
      </c>
      <c r="D1874">
        <v>3000</v>
      </c>
      <c r="E1874">
        <v>144</v>
      </c>
      <c r="F1874">
        <f>[1]!WallScanTrans(B1874,I1861,H1861,J1861,L1861)+K1861</f>
        <v>151.45673158333284</v>
      </c>
      <c r="G1874">
        <f t="shared" si="29"/>
        <v>0.38613087434634358</v>
      </c>
    </row>
    <row r="1875" spans="1:7">
      <c r="A1875">
        <v>13</v>
      </c>
      <c r="B1875">
        <v>-12.475</v>
      </c>
      <c r="C1875">
        <v>11</v>
      </c>
      <c r="D1875">
        <v>3000</v>
      </c>
      <c r="E1875">
        <v>128</v>
      </c>
      <c r="F1875">
        <f>[1]!WallScanTrans(B1875,I1861,H1861,J1861,L1861)+K1861</f>
        <v>122.34644735872197</v>
      </c>
      <c r="G1875">
        <f t="shared" si="29"/>
        <v>0.24970826146641986</v>
      </c>
    </row>
    <row r="1876" spans="1:7">
      <c r="A1876">
        <v>14</v>
      </c>
      <c r="B1876">
        <v>-12.53</v>
      </c>
      <c r="C1876">
        <v>11</v>
      </c>
      <c r="D1876">
        <v>3000</v>
      </c>
      <c r="E1876">
        <v>89</v>
      </c>
      <c r="F1876">
        <f>[1]!WallScanTrans(B1876,I1861,H1861,J1861,L1861)+K1861</f>
        <v>90.822642281255668</v>
      </c>
      <c r="G1876">
        <f t="shared" si="29"/>
        <v>3.7326122308099598E-2</v>
      </c>
    </row>
    <row r="1877" spans="1:7">
      <c r="A1877">
        <v>15</v>
      </c>
      <c r="B1877">
        <v>-12.585000000000001</v>
      </c>
      <c r="C1877">
        <v>12</v>
      </c>
      <c r="D1877">
        <v>3000</v>
      </c>
      <c r="E1877">
        <v>68</v>
      </c>
      <c r="F1877">
        <f>[1]!WallScanTrans(B1877,I1861,H1861,J1861,L1861)+K1861</f>
        <v>65.593284183962453</v>
      </c>
      <c r="G1877">
        <f t="shared" si="29"/>
        <v>8.5180603223018764E-2</v>
      </c>
    </row>
    <row r="1878" spans="1:7">
      <c r="A1878">
        <v>16</v>
      </c>
      <c r="B1878">
        <v>-12.64</v>
      </c>
      <c r="C1878">
        <v>11</v>
      </c>
      <c r="D1878">
        <v>3000</v>
      </c>
      <c r="E1878">
        <v>51</v>
      </c>
      <c r="F1878">
        <f>[1]!WallScanTrans(B1878,I1861,H1861,J1861,L1861)+K1861</f>
        <v>46.933452731369449</v>
      </c>
      <c r="G1878">
        <f t="shared" si="29"/>
        <v>0.324251111529541</v>
      </c>
    </row>
    <row r="1879" spans="1:7">
      <c r="A1879">
        <v>17</v>
      </c>
      <c r="B1879">
        <v>-12.695</v>
      </c>
      <c r="C1879">
        <v>11</v>
      </c>
      <c r="D1879">
        <v>3000</v>
      </c>
      <c r="E1879">
        <v>31</v>
      </c>
      <c r="F1879">
        <f>[1]!WallScanTrans(B1879,I1861,H1861,J1861,L1861)+K1861</f>
        <v>34.843147923475748</v>
      </c>
      <c r="G1879">
        <f t="shared" si="29"/>
        <v>0.47644470844245002</v>
      </c>
    </row>
    <row r="1880" spans="1:7">
      <c r="A1880">
        <v>18</v>
      </c>
      <c r="B1880">
        <v>-12.75</v>
      </c>
      <c r="C1880">
        <v>11</v>
      </c>
      <c r="D1880">
        <v>3000</v>
      </c>
      <c r="E1880">
        <v>28</v>
      </c>
      <c r="F1880">
        <f>[1]!WallScanTrans(B1880,I1861,H1861,J1861,L1861)+K1861</f>
        <v>29.322369760281344</v>
      </c>
      <c r="G1880">
        <f t="shared" si="29"/>
        <v>6.2452206532376382E-2</v>
      </c>
    </row>
    <row r="1881" spans="1:7">
      <c r="A1881">
        <v>19</v>
      </c>
      <c r="B1881">
        <v>-12.795</v>
      </c>
      <c r="C1881">
        <v>10</v>
      </c>
      <c r="D1881">
        <v>3000</v>
      </c>
      <c r="E1881">
        <v>28</v>
      </c>
      <c r="F1881">
        <f>[1]!WallScanTrans(B1881,I1861,H1861,J1861,L1861)+K1861</f>
        <v>28.94184292487288</v>
      </c>
      <c r="G1881">
        <f t="shared" si="29"/>
        <v>3.1681003397610756E-2</v>
      </c>
    </row>
    <row r="1882" spans="1:7">
      <c r="A1882">
        <v>20</v>
      </c>
      <c r="B1882">
        <v>-12.86</v>
      </c>
      <c r="C1882">
        <v>11</v>
      </c>
      <c r="D1882">
        <v>3000</v>
      </c>
      <c r="E1882">
        <v>28</v>
      </c>
      <c r="F1882">
        <f>[1]!WallScanTrans(B1882,I1861,H1861,J1861,L1861)+K1861</f>
        <v>28.94184292487288</v>
      </c>
      <c r="G1882">
        <f t="shared" si="29"/>
        <v>3.1681003397610756E-2</v>
      </c>
    </row>
    <row r="1883" spans="1:7">
      <c r="A1883">
        <v>21</v>
      </c>
      <c r="B1883">
        <v>-12.914999999999999</v>
      </c>
      <c r="C1883">
        <v>11</v>
      </c>
      <c r="D1883">
        <v>3000</v>
      </c>
      <c r="E1883">
        <v>34</v>
      </c>
      <c r="F1883">
        <f>[1]!WallScanTrans(B1883,I1861,H1861,J1861,L1861)+K1861</f>
        <v>28.94184292487288</v>
      </c>
      <c r="G1883">
        <f t="shared" si="29"/>
        <v>0.75249861754878067</v>
      </c>
    </row>
    <row r="1884" spans="1:7">
      <c r="A1884">
        <v>22</v>
      </c>
      <c r="B1884">
        <v>-12.965</v>
      </c>
      <c r="C1884">
        <v>11</v>
      </c>
      <c r="D1884">
        <v>3000</v>
      </c>
      <c r="E1884">
        <v>30</v>
      </c>
      <c r="F1884">
        <f>[1]!WallScanTrans(B1884,I1861,H1861,J1861,L1861)+K1861</f>
        <v>28.94184292487288</v>
      </c>
      <c r="G1884">
        <f t="shared" si="29"/>
        <v>3.7323213188052727E-2</v>
      </c>
    </row>
    <row r="1885" spans="1:7">
      <c r="A1885">
        <v>23</v>
      </c>
      <c r="B1885">
        <v>-13.03</v>
      </c>
      <c r="C1885">
        <v>11</v>
      </c>
      <c r="D1885">
        <v>3000</v>
      </c>
      <c r="E1885">
        <v>28</v>
      </c>
      <c r="F1885">
        <f>[1]!WallScanTrans(B1885,I1861,H1861,J1861,L1861)+K1861</f>
        <v>28.94184292487288</v>
      </c>
      <c r="G1885">
        <f t="shared" si="29"/>
        <v>3.1681003397610756E-2</v>
      </c>
    </row>
    <row r="1886" spans="1:7">
      <c r="A1886" t="s">
        <v>0</v>
      </c>
    </row>
    <row r="1887" spans="1:7">
      <c r="A1887" t="s">
        <v>0</v>
      </c>
    </row>
    <row r="1888" spans="1:7">
      <c r="A1888" t="s">
        <v>0</v>
      </c>
    </row>
    <row r="1889" spans="1:12">
      <c r="A1889" t="s">
        <v>0</v>
      </c>
    </row>
    <row r="1890" spans="1:12">
      <c r="A1890" t="s">
        <v>155</v>
      </c>
    </row>
    <row r="1891" spans="1:12">
      <c r="A1891" t="s">
        <v>134</v>
      </c>
    </row>
    <row r="1892" spans="1:12">
      <c r="A1892" t="s">
        <v>135</v>
      </c>
    </row>
    <row r="1893" spans="1:12">
      <c r="A1893" t="s">
        <v>4</v>
      </c>
    </row>
    <row r="1894" spans="1:12">
      <c r="A1894" t="s">
        <v>5</v>
      </c>
    </row>
    <row r="1895" spans="1:12">
      <c r="A1895" t="s">
        <v>6</v>
      </c>
    </row>
    <row r="1896" spans="1:12">
      <c r="A1896" t="s">
        <v>7</v>
      </c>
    </row>
    <row r="1897" spans="1:12">
      <c r="A1897" t="s">
        <v>156</v>
      </c>
    </row>
    <row r="1898" spans="1:12">
      <c r="A1898" t="s">
        <v>9</v>
      </c>
    </row>
    <row r="1899" spans="1:12">
      <c r="A1899" t="s">
        <v>10</v>
      </c>
    </row>
    <row r="1900" spans="1:12">
      <c r="A1900" t="s">
        <v>11</v>
      </c>
      <c r="H1900" t="s">
        <v>62</v>
      </c>
      <c r="I1900" t="s">
        <v>63</v>
      </c>
      <c r="J1900" t="s">
        <v>64</v>
      </c>
      <c r="K1900" t="s">
        <v>65</v>
      </c>
      <c r="L1900" t="s">
        <v>23</v>
      </c>
    </row>
    <row r="1901" spans="1:12">
      <c r="A1901" t="s">
        <v>0</v>
      </c>
      <c r="H1901">
        <v>-12.554852905213901</v>
      </c>
      <c r="I1901">
        <v>172.09109011434762</v>
      </c>
      <c r="J1901">
        <v>0.15499070969304202</v>
      </c>
      <c r="K1901">
        <v>23.526270087706589</v>
      </c>
      <c r="L1901">
        <v>90.2</v>
      </c>
    </row>
    <row r="1902" spans="1:12">
      <c r="A1902" t="s">
        <v>44</v>
      </c>
      <c r="B1902" t="s">
        <v>37</v>
      </c>
      <c r="C1902" t="s">
        <v>26</v>
      </c>
      <c r="D1902" t="s">
        <v>43</v>
      </c>
      <c r="E1902" t="s">
        <v>42</v>
      </c>
      <c r="F1902" t="s">
        <v>66</v>
      </c>
      <c r="G1902" t="s">
        <v>67</v>
      </c>
      <c r="H1902" t="s">
        <v>68</v>
      </c>
    </row>
    <row r="1903" spans="1:12">
      <c r="A1903">
        <v>1</v>
      </c>
      <c r="B1903">
        <v>-11.8</v>
      </c>
      <c r="C1903">
        <v>11</v>
      </c>
      <c r="D1903">
        <v>3000</v>
      </c>
      <c r="E1903">
        <v>169</v>
      </c>
      <c r="F1903">
        <f>[1]!WallScanTrans(B1903,I1901,H1901,J1901,L1901)+K1901</f>
        <v>195.61736020205421</v>
      </c>
      <c r="G1903">
        <f>(F1903-E1903)^2/E1903</f>
        <v>4.1922122137627191</v>
      </c>
      <c r="H1903">
        <f>SUM(G1903:G1925)/(COUNT(G1903:G1925)-5)</f>
        <v>1.3150764522375884</v>
      </c>
    </row>
    <row r="1904" spans="1:12">
      <c r="A1904">
        <v>2</v>
      </c>
      <c r="B1904">
        <v>-11.86</v>
      </c>
      <c r="C1904">
        <v>11</v>
      </c>
      <c r="D1904">
        <v>3000</v>
      </c>
      <c r="E1904">
        <v>167</v>
      </c>
      <c r="F1904">
        <f>[1]!WallScanTrans(B1904,I1901,H1901,J1901,L1901)+K1901</f>
        <v>195.61736020205421</v>
      </c>
      <c r="G1904">
        <f t="shared" ref="G1904:G1925" si="30">(F1904-E1904)^2/E1904</f>
        <v>4.9039120055935115</v>
      </c>
    </row>
    <row r="1905" spans="1:7">
      <c r="A1905">
        <v>3</v>
      </c>
      <c r="B1905">
        <v>-11.914999999999999</v>
      </c>
      <c r="C1905">
        <v>11</v>
      </c>
      <c r="D1905">
        <v>3000</v>
      </c>
      <c r="E1905">
        <v>184</v>
      </c>
      <c r="F1905">
        <f>[1]!WallScanTrans(B1905,I1901,H1901,J1901,L1901)+K1901</f>
        <v>195.61736020205421</v>
      </c>
      <c r="G1905">
        <f t="shared" si="30"/>
        <v>0.7334948807840932</v>
      </c>
    </row>
    <row r="1906" spans="1:7">
      <c r="A1906">
        <v>4</v>
      </c>
      <c r="B1906">
        <v>-11.975</v>
      </c>
      <c r="C1906">
        <v>11</v>
      </c>
      <c r="D1906">
        <v>3000</v>
      </c>
      <c r="E1906">
        <v>198</v>
      </c>
      <c r="F1906">
        <f>[1]!WallScanTrans(B1906,I1901,H1901,J1901,L1901)+K1901</f>
        <v>195.61736020205421</v>
      </c>
      <c r="G1906">
        <f t="shared" si="30"/>
        <v>2.8671577811894607E-2</v>
      </c>
    </row>
    <row r="1907" spans="1:7">
      <c r="A1907">
        <v>5</v>
      </c>
      <c r="B1907">
        <v>-12.03</v>
      </c>
      <c r="C1907">
        <v>11</v>
      </c>
      <c r="D1907">
        <v>3000</v>
      </c>
      <c r="E1907">
        <v>202</v>
      </c>
      <c r="F1907">
        <f>[1]!WallScanTrans(B1907,I1901,H1901,J1901,L1901)+K1901</f>
        <v>195.61736020205421</v>
      </c>
      <c r="G1907">
        <f t="shared" si="30"/>
        <v>0.20167371678376939</v>
      </c>
    </row>
    <row r="1908" spans="1:7">
      <c r="A1908">
        <v>6</v>
      </c>
      <c r="B1908">
        <v>-12.085000000000001</v>
      </c>
      <c r="C1908">
        <v>11</v>
      </c>
      <c r="D1908">
        <v>3000</v>
      </c>
      <c r="E1908">
        <v>214</v>
      </c>
      <c r="F1908">
        <f>[1]!WallScanTrans(B1908,I1901,H1901,J1901,L1901)+K1901</f>
        <v>195.61736020205421</v>
      </c>
      <c r="G1908">
        <f t="shared" si="30"/>
        <v>1.5790721772944871</v>
      </c>
    </row>
    <row r="1909" spans="1:7">
      <c r="A1909">
        <v>7</v>
      </c>
      <c r="B1909">
        <v>-12.135</v>
      </c>
      <c r="C1909">
        <v>11</v>
      </c>
      <c r="D1909">
        <v>3000</v>
      </c>
      <c r="E1909">
        <v>198</v>
      </c>
      <c r="F1909">
        <f>[1]!WallScanTrans(B1909,I1901,H1901,J1901,L1901)+K1901</f>
        <v>195.61736020205421</v>
      </c>
      <c r="G1909">
        <f t="shared" si="30"/>
        <v>2.8671577811894607E-2</v>
      </c>
    </row>
    <row r="1910" spans="1:7">
      <c r="A1910">
        <v>8</v>
      </c>
      <c r="B1910">
        <v>-12.19</v>
      </c>
      <c r="C1910">
        <v>11</v>
      </c>
      <c r="D1910">
        <v>3000</v>
      </c>
      <c r="E1910">
        <v>202</v>
      </c>
      <c r="F1910">
        <f>[1]!WallScanTrans(B1910,I1901,H1901,J1901,L1901)+K1901</f>
        <v>195.61736020205421</v>
      </c>
      <c r="G1910">
        <f t="shared" si="30"/>
        <v>0.20167371678376939</v>
      </c>
    </row>
    <row r="1911" spans="1:7">
      <c r="A1911">
        <v>9</v>
      </c>
      <c r="B1911">
        <v>-12.244999999999999</v>
      </c>
      <c r="C1911">
        <v>11</v>
      </c>
      <c r="D1911">
        <v>3000</v>
      </c>
      <c r="E1911">
        <v>201</v>
      </c>
      <c r="F1911">
        <f>[1]!WallScanTrans(B1911,I1901,H1901,J1901,L1901)+K1901</f>
        <v>195.61736020205421</v>
      </c>
      <c r="G1911">
        <f t="shared" si="30"/>
        <v>0.14414333927577036</v>
      </c>
    </row>
    <row r="1912" spans="1:7">
      <c r="A1912">
        <v>10</v>
      </c>
      <c r="B1912">
        <v>-12.305</v>
      </c>
      <c r="C1912">
        <v>11</v>
      </c>
      <c r="D1912">
        <v>3000</v>
      </c>
      <c r="E1912">
        <v>219</v>
      </c>
      <c r="F1912">
        <f>[1]!WallScanTrans(B1912,I1901,H1901,J1901,L1901)+K1901</f>
        <v>195.61736020205421</v>
      </c>
      <c r="G1912">
        <f t="shared" si="30"/>
        <v>2.4965654973537812</v>
      </c>
    </row>
    <row r="1913" spans="1:7">
      <c r="A1913">
        <v>11</v>
      </c>
      <c r="B1913">
        <v>-12.36</v>
      </c>
      <c r="C1913">
        <v>12</v>
      </c>
      <c r="D1913">
        <v>3000</v>
      </c>
      <c r="E1913">
        <v>224</v>
      </c>
      <c r="F1913">
        <f>[1]!WallScanTrans(B1913,I1901,H1901,J1901,L1901)+K1901</f>
        <v>194.58599887372461</v>
      </c>
      <c r="G1913">
        <f t="shared" si="30"/>
        <v>3.8624261707880811</v>
      </c>
    </row>
    <row r="1914" spans="1:7">
      <c r="A1914">
        <v>12</v>
      </c>
      <c r="B1914">
        <v>-12.42</v>
      </c>
      <c r="C1914">
        <v>11</v>
      </c>
      <c r="D1914">
        <v>3000</v>
      </c>
      <c r="E1914">
        <v>182</v>
      </c>
      <c r="F1914">
        <f>[1]!WallScanTrans(B1914,I1901,H1901,J1901,L1901)+K1901</f>
        <v>182.94963340855048</v>
      </c>
      <c r="G1914">
        <f t="shared" si="30"/>
        <v>4.9549648936000447E-3</v>
      </c>
    </row>
    <row r="1915" spans="1:7">
      <c r="A1915">
        <v>13</v>
      </c>
      <c r="B1915">
        <v>-12.475</v>
      </c>
      <c r="C1915">
        <v>11</v>
      </c>
      <c r="D1915">
        <v>3000</v>
      </c>
      <c r="E1915">
        <v>151</v>
      </c>
      <c r="F1915">
        <f>[1]!WallScanTrans(B1915,I1901,H1901,J1901,L1901)+K1901</f>
        <v>160.91557085105396</v>
      </c>
      <c r="G1915">
        <f t="shared" si="30"/>
        <v>0.65111619405477417</v>
      </c>
    </row>
    <row r="1916" spans="1:7">
      <c r="A1916">
        <v>14</v>
      </c>
      <c r="B1916">
        <v>-12.53</v>
      </c>
      <c r="C1916">
        <v>11</v>
      </c>
      <c r="D1916">
        <v>3000</v>
      </c>
      <c r="E1916">
        <v>122</v>
      </c>
      <c r="F1916">
        <f>[1]!WallScanTrans(B1916,I1901,H1901,J1901,L1901)+K1901</f>
        <v>128.00834861019882</v>
      </c>
      <c r="G1916">
        <f t="shared" si="30"/>
        <v>0.29590371329244369</v>
      </c>
    </row>
    <row r="1917" spans="1:7">
      <c r="A1917">
        <v>15</v>
      </c>
      <c r="B1917">
        <v>-12.585000000000001</v>
      </c>
      <c r="C1917">
        <v>11</v>
      </c>
      <c r="D1917">
        <v>3000</v>
      </c>
      <c r="E1917">
        <v>99</v>
      </c>
      <c r="F1917">
        <f>[1]!WallScanTrans(B1917,I1901,H1901,J1901,L1901)+K1901</f>
        <v>87.494757456926706</v>
      </c>
      <c r="G1917">
        <f t="shared" si="30"/>
        <v>1.3370768280297336</v>
      </c>
    </row>
    <row r="1918" spans="1:7">
      <c r="A1918">
        <v>16</v>
      </c>
      <c r="B1918">
        <v>-12.64</v>
      </c>
      <c r="C1918">
        <v>12</v>
      </c>
      <c r="D1918">
        <v>3000</v>
      </c>
      <c r="E1918">
        <v>55</v>
      </c>
      <c r="F1918">
        <f>[1]!WallScanTrans(B1918,I1901,H1901,J1901,L1901)+K1901</f>
        <v>55.634163736298703</v>
      </c>
      <c r="G1918">
        <f t="shared" si="30"/>
        <v>7.3120662624787426E-3</v>
      </c>
    </row>
    <row r="1919" spans="1:7">
      <c r="A1919">
        <v>17</v>
      </c>
      <c r="B1919">
        <v>-12.695</v>
      </c>
      <c r="C1919">
        <v>11</v>
      </c>
      <c r="D1919">
        <v>3000</v>
      </c>
      <c r="E1919">
        <v>35</v>
      </c>
      <c r="F1919">
        <f>[1]!WallScanTrans(B1919,I1901,H1901,J1901,L1901)+K1901</f>
        <v>34.646729699029279</v>
      </c>
      <c r="G1919">
        <f t="shared" si="30"/>
        <v>3.5657115870840993E-3</v>
      </c>
    </row>
    <row r="1920" spans="1:7">
      <c r="A1920">
        <v>18</v>
      </c>
      <c r="B1920">
        <v>-12.75</v>
      </c>
      <c r="C1920">
        <v>11</v>
      </c>
      <c r="D1920">
        <v>3000</v>
      </c>
      <c r="E1920">
        <v>20</v>
      </c>
      <c r="F1920">
        <f>[1]!WallScanTrans(B1920,I1901,H1901,J1901,L1901)+K1901</f>
        <v>24.532455345118457</v>
      </c>
      <c r="G1920">
        <f t="shared" si="30"/>
        <v>1.0271575727746436</v>
      </c>
    </row>
    <row r="1921" spans="1:7">
      <c r="A1921">
        <v>19</v>
      </c>
      <c r="B1921">
        <v>-12.795</v>
      </c>
      <c r="C1921">
        <v>11</v>
      </c>
      <c r="D1921">
        <v>3000</v>
      </c>
      <c r="E1921">
        <v>22</v>
      </c>
      <c r="F1921">
        <f>[1]!WallScanTrans(B1921,I1901,H1901,J1901,L1901)+K1901</f>
        <v>23.526270087706589</v>
      </c>
      <c r="G1921">
        <f t="shared" si="30"/>
        <v>0.10588638093763084</v>
      </c>
    </row>
    <row r="1922" spans="1:7">
      <c r="A1922">
        <v>20</v>
      </c>
      <c r="B1922">
        <v>-12.86</v>
      </c>
      <c r="C1922">
        <v>11</v>
      </c>
      <c r="D1922">
        <v>3000</v>
      </c>
      <c r="E1922">
        <v>22</v>
      </c>
      <c r="F1922">
        <f>[1]!WallScanTrans(B1922,I1901,H1901,J1901,L1901)+K1901</f>
        <v>23.526270087706589</v>
      </c>
      <c r="G1922">
        <f t="shared" si="30"/>
        <v>0.10588638093763084</v>
      </c>
    </row>
    <row r="1923" spans="1:7">
      <c r="A1923">
        <v>21</v>
      </c>
      <c r="B1923">
        <v>-12.914999999999999</v>
      </c>
      <c r="C1923">
        <v>11</v>
      </c>
      <c r="D1923">
        <v>3000</v>
      </c>
      <c r="E1923">
        <v>29</v>
      </c>
      <c r="F1923">
        <f>[1]!WallScanTrans(B1923,I1901,H1901,J1901,L1901)+K1901</f>
        <v>23.526270087706589</v>
      </c>
      <c r="G1923">
        <f t="shared" si="30"/>
        <v>1.033162729404677</v>
      </c>
    </row>
    <row r="1924" spans="1:7">
      <c r="A1924">
        <v>22</v>
      </c>
      <c r="B1924">
        <v>-12.965</v>
      </c>
      <c r="C1924">
        <v>11</v>
      </c>
      <c r="D1924">
        <v>3000</v>
      </c>
      <c r="E1924">
        <v>23</v>
      </c>
      <c r="F1924">
        <f>[1]!WallScanTrans(B1924,I1901,H1901,J1901,L1901)+K1901</f>
        <v>23.526270087706589</v>
      </c>
      <c r="G1924">
        <f t="shared" si="30"/>
        <v>1.2041748052813077E-2</v>
      </c>
    </row>
    <row r="1925" spans="1:7">
      <c r="A1925">
        <v>23</v>
      </c>
      <c r="B1925">
        <v>-13.03</v>
      </c>
      <c r="C1925">
        <v>11</v>
      </c>
      <c r="D1925">
        <v>3000</v>
      </c>
      <c r="E1925">
        <v>28</v>
      </c>
      <c r="F1925">
        <f>[1]!WallScanTrans(B1925,I1901,H1901,J1901,L1901)+K1901</f>
        <v>23.526270087706589</v>
      </c>
      <c r="G1925">
        <f t="shared" si="30"/>
        <v>0.71479497600531461</v>
      </c>
    </row>
    <row r="1926" spans="1:7">
      <c r="A1926" t="s">
        <v>0</v>
      </c>
    </row>
    <row r="1927" spans="1:7">
      <c r="A1927" t="s">
        <v>0</v>
      </c>
    </row>
    <row r="1928" spans="1:7">
      <c r="A1928" t="s">
        <v>0</v>
      </c>
    </row>
    <row r="1929" spans="1:7">
      <c r="A1929" t="s">
        <v>0</v>
      </c>
    </row>
    <row r="1930" spans="1:7">
      <c r="A1930" t="s">
        <v>158</v>
      </c>
    </row>
    <row r="1931" spans="1:7">
      <c r="A1931" t="s">
        <v>134</v>
      </c>
    </row>
    <row r="1932" spans="1:7">
      <c r="A1932" t="s">
        <v>135</v>
      </c>
    </row>
    <row r="1933" spans="1:7">
      <c r="A1933" t="s">
        <v>4</v>
      </c>
    </row>
    <row r="1934" spans="1:7">
      <c r="A1934" t="s">
        <v>5</v>
      </c>
    </row>
    <row r="1935" spans="1:7">
      <c r="A1935" t="s">
        <v>6</v>
      </c>
    </row>
    <row r="1936" spans="1:7">
      <c r="A1936" t="s">
        <v>7</v>
      </c>
    </row>
    <row r="1937" spans="1:21">
      <c r="A1937" t="s">
        <v>159</v>
      </c>
    </row>
    <row r="1938" spans="1:21">
      <c r="A1938" t="s">
        <v>9</v>
      </c>
    </row>
    <row r="1939" spans="1:21">
      <c r="A1939" t="s">
        <v>10</v>
      </c>
    </row>
    <row r="1940" spans="1:21">
      <c r="A1940" t="s">
        <v>11</v>
      </c>
      <c r="H1940" t="s">
        <v>62</v>
      </c>
      <c r="I1940" t="s">
        <v>63</v>
      </c>
      <c r="J1940" t="s">
        <v>64</v>
      </c>
      <c r="K1940" t="s">
        <v>65</v>
      </c>
      <c r="L1940" t="s">
        <v>23</v>
      </c>
    </row>
    <row r="1941" spans="1:21">
      <c r="A1941" t="s">
        <v>0</v>
      </c>
      <c r="H1941">
        <v>-12.578529224571447</v>
      </c>
      <c r="I1941">
        <v>176.1315857185015</v>
      </c>
      <c r="J1941">
        <v>0.16868133035525493</v>
      </c>
      <c r="K1941">
        <v>23.378571026320888</v>
      </c>
      <c r="L1941">
        <v>90.2</v>
      </c>
    </row>
    <row r="1942" spans="1:21">
      <c r="A1942" t="s">
        <v>44</v>
      </c>
      <c r="B1942" t="s">
        <v>37</v>
      </c>
      <c r="C1942" t="s">
        <v>26</v>
      </c>
      <c r="D1942" t="s">
        <v>43</v>
      </c>
      <c r="E1942" t="s">
        <v>42</v>
      </c>
      <c r="F1942" t="s">
        <v>66</v>
      </c>
      <c r="G1942" t="s">
        <v>67</v>
      </c>
      <c r="H1942" t="s">
        <v>68</v>
      </c>
      <c r="T1942" t="s">
        <v>163</v>
      </c>
      <c r="U1942">
        <v>20</v>
      </c>
    </row>
    <row r="1943" spans="1:21">
      <c r="A1943">
        <v>1</v>
      </c>
      <c r="B1943">
        <v>-11.84</v>
      </c>
      <c r="C1943">
        <v>11</v>
      </c>
      <c r="D1943">
        <v>3000</v>
      </c>
      <c r="E1943">
        <v>187</v>
      </c>
      <c r="F1943">
        <f>[1]!WallScanTrans(B1943,I1941,H1941,J1941,L1941)+K1941</f>
        <v>199.51015674482238</v>
      </c>
      <c r="G1943">
        <f>(F1943-E1943)^2/E1943</f>
        <v>0.83691990256697835</v>
      </c>
      <c r="H1943">
        <f>SUM(G1943:G1965)/(COUNT(G1943:G1965)-5)</f>
        <v>1.1465076515033248</v>
      </c>
      <c r="T1943" t="s">
        <v>164</v>
      </c>
      <c r="U1943" t="s">
        <v>165</v>
      </c>
    </row>
    <row r="1944" spans="1:21">
      <c r="A1944">
        <v>2</v>
      </c>
      <c r="B1944">
        <v>-11.9</v>
      </c>
      <c r="C1944">
        <v>11</v>
      </c>
      <c r="D1944">
        <v>3000</v>
      </c>
      <c r="E1944">
        <v>193</v>
      </c>
      <c r="F1944">
        <f>[1]!WallScanTrans(B1944,I1941,H1941,J1941,L1941)+K1941</f>
        <v>199.51015674482238</v>
      </c>
      <c r="G1944">
        <f t="shared" ref="G1944:G1965" si="31">(F1944-E1944)^2/E1944</f>
        <v>0.21959658467438525</v>
      </c>
      <c r="T1944">
        <v>-12.1</v>
      </c>
      <c r="U1944">
        <f>T1944-19*0.055</f>
        <v>-13.145</v>
      </c>
    </row>
    <row r="1945" spans="1:21">
      <c r="A1945">
        <v>3</v>
      </c>
      <c r="B1945">
        <v>-11.955</v>
      </c>
      <c r="C1945">
        <v>11</v>
      </c>
      <c r="D1945">
        <v>3000</v>
      </c>
      <c r="E1945">
        <v>183</v>
      </c>
      <c r="F1945">
        <f>[1]!WallScanTrans(B1945,I1941,H1941,J1941,L1941)+K1941</f>
        <v>199.51015674482238</v>
      </c>
      <c r="G1945">
        <f t="shared" si="31"/>
        <v>1.4895370258940108</v>
      </c>
    </row>
    <row r="1946" spans="1:21">
      <c r="A1946">
        <v>4</v>
      </c>
      <c r="B1946">
        <v>-12.015000000000001</v>
      </c>
      <c r="C1946">
        <v>12</v>
      </c>
      <c r="D1946">
        <v>3000</v>
      </c>
      <c r="E1946">
        <v>198</v>
      </c>
      <c r="F1946">
        <f>[1]!WallScanTrans(B1946,I1941,H1941,J1941,L1941)+K1941</f>
        <v>199.51015674482238</v>
      </c>
      <c r="G1946">
        <f t="shared" si="31"/>
        <v>1.1518047444103698E-2</v>
      </c>
    </row>
    <row r="1947" spans="1:21">
      <c r="A1947">
        <v>5</v>
      </c>
      <c r="B1947">
        <v>-12.074999999999999</v>
      </c>
      <c r="C1947">
        <v>11</v>
      </c>
      <c r="D1947">
        <v>3000</v>
      </c>
      <c r="E1947">
        <v>201</v>
      </c>
      <c r="F1947">
        <f>[1]!WallScanTrans(B1947,I1941,H1941,J1941,L1941)+K1941</f>
        <v>199.51015674482238</v>
      </c>
      <c r="G1947">
        <f t="shared" si="31"/>
        <v>1.1042949875613141E-2</v>
      </c>
    </row>
    <row r="1948" spans="1:21">
      <c r="A1948">
        <v>6</v>
      </c>
      <c r="B1948">
        <v>-12.125</v>
      </c>
      <c r="C1948">
        <v>11</v>
      </c>
      <c r="D1948">
        <v>3000</v>
      </c>
      <c r="E1948">
        <v>186</v>
      </c>
      <c r="F1948">
        <f>[1]!WallScanTrans(B1948,I1941,H1941,J1941,L1941)+K1941</f>
        <v>199.51015674482238</v>
      </c>
      <c r="G1948">
        <f t="shared" si="31"/>
        <v>0.98131363048209519</v>
      </c>
    </row>
    <row r="1949" spans="1:21">
      <c r="A1949">
        <v>7</v>
      </c>
      <c r="B1949">
        <v>-12.18</v>
      </c>
      <c r="C1949">
        <v>11</v>
      </c>
      <c r="D1949">
        <v>3000</v>
      </c>
      <c r="E1949">
        <v>202</v>
      </c>
      <c r="F1949">
        <f>[1]!WallScanTrans(B1949,I1941,H1941,J1941,L1941)+K1941</f>
        <v>199.51015674482238</v>
      </c>
      <c r="G1949">
        <f t="shared" si="31"/>
        <v>3.0689700175017216E-2</v>
      </c>
    </row>
    <row r="1950" spans="1:21">
      <c r="A1950">
        <v>8</v>
      </c>
      <c r="B1950">
        <v>-12.234999999999999</v>
      </c>
      <c r="C1950">
        <v>11</v>
      </c>
      <c r="D1950">
        <v>3000</v>
      </c>
      <c r="E1950">
        <v>211</v>
      </c>
      <c r="F1950">
        <f>[1]!WallScanTrans(B1950,I1941,H1941,J1941,L1941)+K1941</f>
        <v>199.51015674482238</v>
      </c>
      <c r="G1950">
        <f t="shared" si="31"/>
        <v>0.62567060677038211</v>
      </c>
    </row>
    <row r="1951" spans="1:21">
      <c r="A1951">
        <v>9</v>
      </c>
      <c r="B1951">
        <v>-12.285</v>
      </c>
      <c r="C1951">
        <v>11</v>
      </c>
      <c r="D1951">
        <v>3000</v>
      </c>
      <c r="E1951">
        <v>192</v>
      </c>
      <c r="F1951">
        <f>[1]!WallScanTrans(B1951,I1941,H1941,J1941,L1941)+K1941</f>
        <v>199.51015674482238</v>
      </c>
      <c r="G1951">
        <f t="shared" si="31"/>
        <v>0.2937627829781308</v>
      </c>
    </row>
    <row r="1952" spans="1:21">
      <c r="A1952">
        <v>10</v>
      </c>
      <c r="B1952">
        <v>-12.345000000000001</v>
      </c>
      <c r="C1952">
        <v>11</v>
      </c>
      <c r="D1952">
        <v>3000</v>
      </c>
      <c r="E1952">
        <v>231</v>
      </c>
      <c r="F1952">
        <f>[1]!WallScanTrans(B1952,I1941,H1941,J1941,L1941)+K1941</f>
        <v>199.47719720199609</v>
      </c>
      <c r="G1952">
        <f t="shared" si="31"/>
        <v>4.3016757413066795</v>
      </c>
    </row>
    <row r="1953" spans="1:29">
      <c r="A1953">
        <v>11</v>
      </c>
      <c r="B1953">
        <v>-12.395</v>
      </c>
      <c r="C1953">
        <v>11</v>
      </c>
      <c r="D1953">
        <v>3000</v>
      </c>
      <c r="E1953">
        <v>210</v>
      </c>
      <c r="F1953">
        <f>[1]!WallScanTrans(B1953,I1941,H1941,J1941,L1941)+K1941</f>
        <v>194.87939762906967</v>
      </c>
      <c r="G1953">
        <f t="shared" si="31"/>
        <v>1.0887267431418279</v>
      </c>
    </row>
    <row r="1954" spans="1:29">
      <c r="A1954">
        <v>12</v>
      </c>
      <c r="B1954">
        <v>-12.46</v>
      </c>
      <c r="C1954">
        <v>11</v>
      </c>
      <c r="D1954">
        <v>3000</v>
      </c>
      <c r="E1954">
        <v>196</v>
      </c>
      <c r="F1954">
        <f>[1]!WallScanTrans(B1954,I1941,H1941,J1941,L1941)+K1941</f>
        <v>177.29398161809621</v>
      </c>
      <c r="G1954">
        <f t="shared" si="31"/>
        <v>1.7852812433883798</v>
      </c>
    </row>
    <row r="1955" spans="1:29">
      <c r="A1955">
        <v>13</v>
      </c>
      <c r="B1955">
        <v>-12.515000000000001</v>
      </c>
      <c r="C1955">
        <v>11</v>
      </c>
      <c r="D1955">
        <v>3000</v>
      </c>
      <c r="E1955">
        <v>154</v>
      </c>
      <c r="F1955">
        <f>[1]!WallScanTrans(B1955,I1941,H1941,J1941,L1941)+K1941</f>
        <v>152.16456601861552</v>
      </c>
      <c r="G1955">
        <f t="shared" si="31"/>
        <v>2.1875440909226593E-2</v>
      </c>
    </row>
    <row r="1956" spans="1:29">
      <c r="A1956">
        <v>14</v>
      </c>
      <c r="B1956">
        <v>-12.57</v>
      </c>
      <c r="C1956">
        <v>11</v>
      </c>
      <c r="D1956">
        <v>3000</v>
      </c>
      <c r="E1956">
        <v>106</v>
      </c>
      <c r="F1956">
        <f>[1]!WallScanTrans(B1956,I1941,H1941,J1941,L1941)+K1941</f>
        <v>117.63982289735296</v>
      </c>
      <c r="G1956">
        <f t="shared" si="31"/>
        <v>1.2781648781296431</v>
      </c>
    </row>
    <row r="1957" spans="1:29">
      <c r="A1957">
        <v>15</v>
      </c>
      <c r="B1957">
        <v>-12.625</v>
      </c>
      <c r="C1957">
        <v>11</v>
      </c>
      <c r="D1957">
        <v>3000</v>
      </c>
      <c r="E1957">
        <v>80</v>
      </c>
      <c r="F1957">
        <f>[1]!WallScanTrans(B1957,I1941,H1941,J1941,L1941)+K1941</f>
        <v>80.427031440157393</v>
      </c>
      <c r="G1957">
        <f t="shared" si="31"/>
        <v>2.2794481360362108E-3</v>
      </c>
    </row>
    <row r="1958" spans="1:29">
      <c r="A1958">
        <v>16</v>
      </c>
      <c r="B1958">
        <v>-12.67</v>
      </c>
      <c r="C1958">
        <v>11</v>
      </c>
      <c r="D1958">
        <v>3000</v>
      </c>
      <c r="E1958">
        <v>53</v>
      </c>
      <c r="F1958">
        <f>[1]!WallScanTrans(B1958,I1941,H1941,J1941,L1941)+K1941</f>
        <v>56.783596877143339</v>
      </c>
      <c r="G1958">
        <f t="shared" si="31"/>
        <v>0.27010576091941174</v>
      </c>
    </row>
    <row r="1959" spans="1:29">
      <c r="A1959">
        <v>17</v>
      </c>
      <c r="B1959">
        <v>-12.734999999999999</v>
      </c>
      <c r="C1959">
        <v>11</v>
      </c>
      <c r="D1959">
        <v>3000</v>
      </c>
      <c r="E1959">
        <v>41</v>
      </c>
      <c r="F1959">
        <f>[1]!WallScanTrans(B1959,I1941,H1941,J1941,L1941)+K1941</f>
        <v>33.735538064390695</v>
      </c>
      <c r="G1959">
        <f t="shared" si="31"/>
        <v>1.2871318832662557</v>
      </c>
    </row>
    <row r="1960" spans="1:29">
      <c r="A1960">
        <v>18</v>
      </c>
      <c r="B1960">
        <v>-12.79</v>
      </c>
      <c r="C1960">
        <v>11</v>
      </c>
      <c r="D1960">
        <v>3000</v>
      </c>
      <c r="E1960">
        <v>29</v>
      </c>
      <c r="F1960">
        <f>[1]!WallScanTrans(B1960,I1941,H1941,J1941,L1941)+K1941</f>
        <v>24.482782659180206</v>
      </c>
      <c r="G1960">
        <f t="shared" si="31"/>
        <v>0.70362939669665692</v>
      </c>
    </row>
    <row r="1961" spans="1:29">
      <c r="A1961">
        <v>19</v>
      </c>
      <c r="B1961">
        <v>-12.835000000000001</v>
      </c>
      <c r="C1961">
        <v>11</v>
      </c>
      <c r="D1961">
        <v>3000</v>
      </c>
      <c r="E1961">
        <v>23</v>
      </c>
      <c r="F1961">
        <f>[1]!WallScanTrans(B1961,I1941,H1941,J1941,L1941)+K1941</f>
        <v>23.378571026320888</v>
      </c>
      <c r="G1961">
        <f t="shared" si="31"/>
        <v>6.2311313899847927E-3</v>
      </c>
    </row>
    <row r="1962" spans="1:29">
      <c r="A1962">
        <v>20</v>
      </c>
      <c r="B1962">
        <v>-12.9</v>
      </c>
      <c r="C1962">
        <v>11</v>
      </c>
      <c r="D1962">
        <v>3000</v>
      </c>
      <c r="E1962">
        <v>20</v>
      </c>
      <c r="F1962">
        <f>[1]!WallScanTrans(B1962,I1941,H1941,J1941,L1941)+K1941</f>
        <v>23.378571026320888</v>
      </c>
      <c r="G1962">
        <f t="shared" si="31"/>
        <v>0.57073710899474883</v>
      </c>
      <c r="AC1962">
        <f>150/216*130</f>
        <v>90.277777777777771</v>
      </c>
    </row>
    <row r="1963" spans="1:29">
      <c r="A1963">
        <v>21</v>
      </c>
      <c r="B1963">
        <v>-12.955</v>
      </c>
      <c r="C1963">
        <v>11</v>
      </c>
      <c r="D1963">
        <v>3000</v>
      </c>
      <c r="E1963">
        <v>32</v>
      </c>
      <c r="F1963">
        <f>[1]!WallScanTrans(B1963,I1941,H1941,J1941,L1941)+K1941</f>
        <v>23.378571026320888</v>
      </c>
      <c r="G1963">
        <f t="shared" si="31"/>
        <v>2.3227824233810521</v>
      </c>
    </row>
    <row r="1964" spans="1:29">
      <c r="A1964">
        <v>22</v>
      </c>
      <c r="B1964">
        <v>-13.01</v>
      </c>
      <c r="C1964">
        <v>11</v>
      </c>
      <c r="D1964">
        <v>3000</v>
      </c>
      <c r="E1964">
        <v>25</v>
      </c>
      <c r="F1964">
        <f>[1]!WallScanTrans(B1964,I1941,H1941,J1941,L1941)+K1941</f>
        <v>23.378571026320888</v>
      </c>
      <c r="G1964">
        <f t="shared" si="31"/>
        <v>0.10516127666744397</v>
      </c>
    </row>
    <row r="1965" spans="1:29">
      <c r="A1965">
        <v>23</v>
      </c>
      <c r="B1965">
        <v>-13.065</v>
      </c>
      <c r="C1965">
        <v>11</v>
      </c>
      <c r="D1965">
        <v>3000</v>
      </c>
      <c r="E1965">
        <v>17</v>
      </c>
      <c r="F1965">
        <f>[1]!WallScanTrans(B1965,I1941,H1941,J1941,L1941)+K1941</f>
        <v>23.378571026320888</v>
      </c>
      <c r="G1965">
        <f t="shared" si="31"/>
        <v>2.3933040198717825</v>
      </c>
    </row>
    <row r="1966" spans="1:29">
      <c r="A1966" t="s">
        <v>0</v>
      </c>
    </row>
    <row r="1967" spans="1:29">
      <c r="A1967" t="s">
        <v>0</v>
      </c>
    </row>
    <row r="1968" spans="1:29">
      <c r="A1968" t="s">
        <v>0</v>
      </c>
    </row>
    <row r="1969" spans="1:28">
      <c r="A1969" t="s">
        <v>0</v>
      </c>
    </row>
    <row r="1970" spans="1:28">
      <c r="A1970" t="s">
        <v>160</v>
      </c>
    </row>
    <row r="1971" spans="1:28">
      <c r="A1971" t="s">
        <v>134</v>
      </c>
    </row>
    <row r="1972" spans="1:28">
      <c r="A1972" t="s">
        <v>135</v>
      </c>
    </row>
    <row r="1973" spans="1:28">
      <c r="A1973" t="s">
        <v>4</v>
      </c>
    </row>
    <row r="1974" spans="1:28">
      <c r="A1974" t="s">
        <v>5</v>
      </c>
    </row>
    <row r="1975" spans="1:28">
      <c r="A1975" t="s">
        <v>6</v>
      </c>
    </row>
    <row r="1976" spans="1:28">
      <c r="A1976" t="s">
        <v>7</v>
      </c>
    </row>
    <row r="1977" spans="1:28">
      <c r="A1977" t="s">
        <v>161</v>
      </c>
    </row>
    <row r="1978" spans="1:28">
      <c r="A1978" t="s">
        <v>9</v>
      </c>
    </row>
    <row r="1979" spans="1:28">
      <c r="A1979" t="s">
        <v>10</v>
      </c>
      <c r="AB1979">
        <f>23*(41+62+62+62+41)/3600</f>
        <v>1.7122222222222223</v>
      </c>
    </row>
    <row r="1980" spans="1:28">
      <c r="A1980" t="s">
        <v>11</v>
      </c>
      <c r="H1980" t="s">
        <v>62</v>
      </c>
      <c r="I1980" t="s">
        <v>63</v>
      </c>
      <c r="J1980" t="s">
        <v>64</v>
      </c>
      <c r="K1980" t="s">
        <v>65</v>
      </c>
      <c r="L1980" t="s">
        <v>23</v>
      </c>
    </row>
    <row r="1981" spans="1:28">
      <c r="A1981" t="s">
        <v>0</v>
      </c>
      <c r="H1981">
        <v>-12.629846625193586</v>
      </c>
      <c r="I1981">
        <v>174.23553206190189</v>
      </c>
      <c r="J1981">
        <v>0.15047314336605586</v>
      </c>
      <c r="K1981">
        <v>27.133067866570375</v>
      </c>
      <c r="L1981">
        <v>90.2</v>
      </c>
    </row>
    <row r="1982" spans="1:28">
      <c r="A1982" t="s">
        <v>44</v>
      </c>
      <c r="B1982" t="s">
        <v>37</v>
      </c>
      <c r="C1982" t="s">
        <v>26</v>
      </c>
      <c r="D1982" t="s">
        <v>43</v>
      </c>
      <c r="E1982" t="s">
        <v>42</v>
      </c>
      <c r="F1982" t="s">
        <v>66</v>
      </c>
      <c r="G1982" t="s">
        <v>67</v>
      </c>
      <c r="H1982" t="s">
        <v>68</v>
      </c>
    </row>
    <row r="1983" spans="1:28">
      <c r="A1983">
        <v>1</v>
      </c>
      <c r="B1983">
        <v>-11.895</v>
      </c>
      <c r="C1983">
        <v>11</v>
      </c>
      <c r="D1983">
        <v>3000</v>
      </c>
      <c r="E1983">
        <v>149</v>
      </c>
      <c r="F1983">
        <f>[1]!WallScanTrans(B1983,I1981,H1981,J1981,L1981)+K1981</f>
        <v>201.36859992847226</v>
      </c>
      <c r="G1983">
        <f>(F1983-E1983)^2/E1983</f>
        <v>18.405840660861646</v>
      </c>
      <c r="H1983">
        <f>SUM(G1985:G2005)/(COUNT(G1985:G2005)-5)</f>
        <v>1.3167520836986286</v>
      </c>
    </row>
    <row r="1984" spans="1:28">
      <c r="A1984">
        <v>2</v>
      </c>
      <c r="B1984">
        <v>-11.96</v>
      </c>
      <c r="C1984">
        <v>11</v>
      </c>
      <c r="D1984">
        <v>3000</v>
      </c>
      <c r="E1984">
        <v>161</v>
      </c>
      <c r="F1984">
        <f>[1]!WallScanTrans(B1984,I1981,H1981,J1981,L1981)+K1981</f>
        <v>201.36859992847226</v>
      </c>
      <c r="G1984">
        <f t="shared" ref="G1984:G2005" si="32">(F1984-E1984)^2/E1984</f>
        <v>10.121887330341931</v>
      </c>
    </row>
    <row r="1985" spans="1:21">
      <c r="A1985">
        <v>3</v>
      </c>
      <c r="B1985">
        <v>-12.02</v>
      </c>
      <c r="C1985">
        <v>11</v>
      </c>
      <c r="D1985">
        <v>3000</v>
      </c>
      <c r="E1985">
        <v>202</v>
      </c>
      <c r="F1985">
        <f>[1]!WallScanTrans(B1985,I1981,H1981,J1981,L1981)+K1981</f>
        <v>201.36859992847226</v>
      </c>
      <c r="G1985">
        <f t="shared" si="32"/>
        <v>1.9735943085407428E-3</v>
      </c>
      <c r="T1985" t="s">
        <v>163</v>
      </c>
      <c r="U1985">
        <v>23</v>
      </c>
    </row>
    <row r="1986" spans="1:21">
      <c r="A1986">
        <v>4</v>
      </c>
      <c r="B1986">
        <v>-12.074999999999999</v>
      </c>
      <c r="C1986">
        <v>12</v>
      </c>
      <c r="D1986">
        <v>3000</v>
      </c>
      <c r="E1986">
        <v>218</v>
      </c>
      <c r="F1986">
        <f>[1]!WallScanTrans(B1986,I1981,H1981,J1981,L1981)+K1981</f>
        <v>201.36859992847226</v>
      </c>
      <c r="G1986">
        <f t="shared" si="32"/>
        <v>1.2688232492624441</v>
      </c>
      <c r="T1986" t="s">
        <v>164</v>
      </c>
      <c r="U1986" t="s">
        <v>165</v>
      </c>
    </row>
    <row r="1987" spans="1:21">
      <c r="A1987">
        <v>5</v>
      </c>
      <c r="B1987">
        <v>-12.125</v>
      </c>
      <c r="C1987">
        <v>11</v>
      </c>
      <c r="D1987">
        <v>3000</v>
      </c>
      <c r="E1987">
        <v>202</v>
      </c>
      <c r="F1987">
        <f>[1]!WallScanTrans(B1987,I1981,H1981,J1981,L1981)+K1981</f>
        <v>201.36859992847226</v>
      </c>
      <c r="G1987">
        <f t="shared" si="32"/>
        <v>1.9735943085407428E-3</v>
      </c>
      <c r="T1987">
        <v>-12.1</v>
      </c>
      <c r="U1987">
        <f>T1987-22*0.055</f>
        <v>-13.309999999999999</v>
      </c>
    </row>
    <row r="1988" spans="1:21">
      <c r="A1988">
        <v>6</v>
      </c>
      <c r="B1988">
        <v>-12.18</v>
      </c>
      <c r="C1988">
        <v>11</v>
      </c>
      <c r="D1988">
        <v>3000</v>
      </c>
      <c r="E1988">
        <v>197</v>
      </c>
      <c r="F1988">
        <f>[1]!WallScanTrans(B1988,I1981,H1981,J1981,L1981)+K1981</f>
        <v>201.36859992847226</v>
      </c>
      <c r="G1988">
        <f t="shared" si="32"/>
        <v>9.6876473781968883E-2</v>
      </c>
      <c r="T1988">
        <f>23*88*5/60/60</f>
        <v>2.8111111111111109</v>
      </c>
    </row>
    <row r="1989" spans="1:21">
      <c r="A1989">
        <v>7</v>
      </c>
      <c r="B1989">
        <v>-12.234999999999999</v>
      </c>
      <c r="C1989">
        <v>11</v>
      </c>
      <c r="D1989">
        <v>3000</v>
      </c>
      <c r="E1989">
        <v>209</v>
      </c>
      <c r="F1989">
        <f>[1]!WallScanTrans(B1989,I1981,H1981,J1981,L1981)+K1981</f>
        <v>201.36859992847226</v>
      </c>
      <c r="G1989">
        <f t="shared" si="32"/>
        <v>0.27865199546274416</v>
      </c>
    </row>
    <row r="1990" spans="1:21">
      <c r="A1990">
        <v>8</v>
      </c>
      <c r="B1990">
        <v>-12.29</v>
      </c>
      <c r="C1990">
        <v>12</v>
      </c>
      <c r="D1990">
        <v>3000</v>
      </c>
      <c r="E1990">
        <v>226</v>
      </c>
      <c r="F1990">
        <f>[1]!WallScanTrans(B1990,I1981,H1981,J1981,L1981)+K1981</f>
        <v>201.36859992847226</v>
      </c>
      <c r="G1990">
        <f t="shared" si="32"/>
        <v>2.6845392455029051</v>
      </c>
    </row>
    <row r="1991" spans="1:21">
      <c r="A1991">
        <v>9</v>
      </c>
      <c r="B1991">
        <v>-12.34</v>
      </c>
      <c r="C1991">
        <v>11</v>
      </c>
      <c r="D1991">
        <v>3000</v>
      </c>
      <c r="E1991">
        <v>196</v>
      </c>
      <c r="F1991">
        <f>[1]!WallScanTrans(B1991,I1981,H1981,J1981,L1981)+K1981</f>
        <v>201.36859992847226</v>
      </c>
      <c r="G1991">
        <f t="shared" si="32"/>
        <v>0.14705033261220612</v>
      </c>
    </row>
    <row r="1992" spans="1:21">
      <c r="A1992">
        <v>10</v>
      </c>
      <c r="B1992">
        <v>-12.4</v>
      </c>
      <c r="C1992">
        <v>11</v>
      </c>
      <c r="D1992">
        <v>3000</v>
      </c>
      <c r="E1992">
        <v>167</v>
      </c>
      <c r="F1992">
        <f>[1]!WallScanTrans(B1992,I1981,H1981,J1981,L1981)+K1981</f>
        <v>201.36859992847226</v>
      </c>
      <c r="G1992">
        <f t="shared" si="32"/>
        <v>7.0730578505591835</v>
      </c>
    </row>
    <row r="1993" spans="1:21">
      <c r="A1993">
        <v>11</v>
      </c>
      <c r="B1993">
        <v>-12.46</v>
      </c>
      <c r="C1993">
        <v>11</v>
      </c>
      <c r="D1993">
        <v>3000</v>
      </c>
      <c r="E1993">
        <v>197</v>
      </c>
      <c r="F1993">
        <f>[1]!WallScanTrans(B1993,I1981,H1981,J1981,L1981)+K1981</f>
        <v>197.86780262509799</v>
      </c>
      <c r="G1993">
        <f t="shared" si="32"/>
        <v>3.8227482036902009E-3</v>
      </c>
    </row>
    <row r="1994" spans="1:21">
      <c r="A1994">
        <v>12</v>
      </c>
      <c r="B1994">
        <v>-12.52</v>
      </c>
      <c r="C1994">
        <v>11</v>
      </c>
      <c r="D1994">
        <v>3000</v>
      </c>
      <c r="E1994">
        <v>181</v>
      </c>
      <c r="F1994">
        <f>[1]!WallScanTrans(B1994,I1981,H1981,J1981,L1981)+K1981</f>
        <v>181.0528826948813</v>
      </c>
      <c r="G1994">
        <f t="shared" si="32"/>
        <v>1.5450715016072832E-5</v>
      </c>
    </row>
    <row r="1995" spans="1:21">
      <c r="A1995">
        <v>13</v>
      </c>
      <c r="B1995">
        <v>-12.565</v>
      </c>
      <c r="C1995">
        <v>11</v>
      </c>
      <c r="D1995">
        <v>3000</v>
      </c>
      <c r="E1995">
        <v>182</v>
      </c>
      <c r="F1995">
        <f>[1]!WallScanTrans(B1995,I1981,H1981,J1981,L1981)+K1981</f>
        <v>159.32003251322337</v>
      </c>
      <c r="G1995">
        <f t="shared" si="32"/>
        <v>2.8262688197870616</v>
      </c>
    </row>
    <row r="1996" spans="1:21">
      <c r="A1996">
        <v>14</v>
      </c>
      <c r="B1996">
        <v>-12.62</v>
      </c>
      <c r="C1996">
        <v>11</v>
      </c>
      <c r="D1996">
        <v>3000</v>
      </c>
      <c r="E1996">
        <v>106</v>
      </c>
      <c r="F1996">
        <f>[1]!WallScanTrans(B1996,I1981,H1981,J1981,L1981)+K1981</f>
        <v>122.13985450559413</v>
      </c>
      <c r="G1996">
        <f t="shared" si="32"/>
        <v>2.4574990892617654</v>
      </c>
    </row>
    <row r="1997" spans="1:21">
      <c r="A1997">
        <v>15</v>
      </c>
      <c r="B1997">
        <v>-12.685</v>
      </c>
      <c r="C1997">
        <v>11</v>
      </c>
      <c r="D1997">
        <v>3000</v>
      </c>
      <c r="E1997">
        <v>79</v>
      </c>
      <c r="F1997">
        <f>[1]!WallScanTrans(B1997,I1981,H1981,J1981,L1981)+K1981</f>
        <v>74.886482434583201</v>
      </c>
      <c r="G1997">
        <f t="shared" si="32"/>
        <v>0.21419021216446271</v>
      </c>
    </row>
    <row r="1998" spans="1:21">
      <c r="A1998">
        <v>16</v>
      </c>
      <c r="B1998">
        <v>-12.73</v>
      </c>
      <c r="C1998">
        <v>11</v>
      </c>
      <c r="D1998">
        <v>3000</v>
      </c>
      <c r="E1998">
        <v>54</v>
      </c>
      <c r="F1998">
        <f>[1]!WallScanTrans(B1998,I1981,H1981,J1981,L1981)+K1981</f>
        <v>51.469469651118914</v>
      </c>
      <c r="G1998">
        <f t="shared" si="32"/>
        <v>0.1185848860483006</v>
      </c>
    </row>
    <row r="1999" spans="1:21">
      <c r="A1999">
        <v>17</v>
      </c>
      <c r="B1999">
        <v>-12.785</v>
      </c>
      <c r="C1999">
        <v>11</v>
      </c>
      <c r="D1999">
        <v>3000</v>
      </c>
      <c r="E1999">
        <v>33</v>
      </c>
      <c r="F1999">
        <f>[1]!WallScanTrans(B1999,I1981,H1981,J1981,L1981)+K1981</f>
        <v>33.466481812487785</v>
      </c>
      <c r="G1999">
        <f t="shared" si="32"/>
        <v>6.5940994358148304E-3</v>
      </c>
    </row>
    <row r="2000" spans="1:21">
      <c r="A2000">
        <v>18</v>
      </c>
      <c r="B2000">
        <v>-12.855</v>
      </c>
      <c r="C2000">
        <v>11</v>
      </c>
      <c r="D2000">
        <v>3000</v>
      </c>
      <c r="E2000">
        <v>31</v>
      </c>
      <c r="F2000">
        <f>[1]!WallScanTrans(B2000,I1981,H1981,J1981,L1981)+K1981</f>
        <v>27.133067866570375</v>
      </c>
      <c r="G2000">
        <f t="shared" si="32"/>
        <v>0.48236013305001907</v>
      </c>
      <c r="M2000">
        <v>-12.855</v>
      </c>
    </row>
    <row r="2001" spans="1:13">
      <c r="A2001">
        <v>19</v>
      </c>
      <c r="B2001">
        <v>-12.895</v>
      </c>
      <c r="C2001">
        <v>11</v>
      </c>
      <c r="D2001">
        <v>3000</v>
      </c>
      <c r="E2001">
        <v>27</v>
      </c>
      <c r="F2001">
        <f>[1]!WallScanTrans(B2001,I1981,H1981,J1981,L1981)+K1981</f>
        <v>27.133067866570375</v>
      </c>
      <c r="G2001">
        <f t="shared" si="32"/>
        <v>6.5581693013300527E-4</v>
      </c>
      <c r="M2001">
        <v>-12.4</v>
      </c>
    </row>
    <row r="2002" spans="1:13">
      <c r="A2002">
        <v>20</v>
      </c>
      <c r="B2002">
        <v>-12.955</v>
      </c>
      <c r="C2002">
        <v>11</v>
      </c>
      <c r="D2002">
        <v>3000</v>
      </c>
      <c r="E2002">
        <v>27</v>
      </c>
      <c r="F2002">
        <f>[1]!WallScanTrans(B2002,I1981,H1981,J1981,L1981)+K1981</f>
        <v>27.133067866570375</v>
      </c>
      <c r="G2002">
        <f t="shared" si="32"/>
        <v>6.5581693013300527E-4</v>
      </c>
      <c r="M2002">
        <f>M2001-M2000</f>
        <v>0.45500000000000007</v>
      </c>
    </row>
    <row r="2003" spans="1:13">
      <c r="A2003">
        <v>21</v>
      </c>
      <c r="B2003">
        <v>-13.015000000000001</v>
      </c>
      <c r="C2003">
        <v>11</v>
      </c>
      <c r="D2003">
        <v>3000</v>
      </c>
      <c r="E2003">
        <v>29</v>
      </c>
      <c r="F2003">
        <f>[1]!WallScanTrans(B2003,I1981,H1981,J1981,L1981)+K1981</f>
        <v>27.133067866570375</v>
      </c>
      <c r="G2003">
        <f t="shared" si="32"/>
        <v>0.12018743416662384</v>
      </c>
    </row>
    <row r="2004" spans="1:13">
      <c r="A2004">
        <v>22</v>
      </c>
      <c r="B2004">
        <v>-13.07</v>
      </c>
      <c r="C2004">
        <v>11</v>
      </c>
      <c r="D2004">
        <v>3000</v>
      </c>
      <c r="E2004">
        <v>32</v>
      </c>
      <c r="F2004">
        <f>[1]!WallScanTrans(B2004,I1981,H1981,J1981,L1981)+K1981</f>
        <v>27.133067866570375</v>
      </c>
      <c r="G2004">
        <f t="shared" si="32"/>
        <v>0.74021963723155748</v>
      </c>
    </row>
    <row r="2005" spans="1:13">
      <c r="A2005">
        <v>23</v>
      </c>
      <c r="B2005">
        <v>-13.12</v>
      </c>
      <c r="C2005">
        <v>11</v>
      </c>
      <c r="D2005">
        <v>3000</v>
      </c>
      <c r="E2005">
        <v>20</v>
      </c>
      <c r="F2005">
        <f>[1]!WallScanTrans(B2005,I1981,H1981,J1981,L1981)+K1981</f>
        <v>27.133067866570375</v>
      </c>
      <c r="G2005">
        <f t="shared" si="32"/>
        <v>2.544032859454942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2:W72"/>
  <sheetViews>
    <sheetView zoomScale="70" zoomScaleNormal="70" workbookViewId="0">
      <selection activeCell="Q45" sqref="Q45"/>
    </sheetView>
  </sheetViews>
  <sheetFormatPr defaultRowHeight="15"/>
  <cols>
    <col min="11" max="11" width="14" bestFit="1" customWidth="1"/>
  </cols>
  <sheetData>
    <row r="2" spans="3:19">
      <c r="C2" s="31" t="s">
        <v>169</v>
      </c>
      <c r="D2" s="31"/>
      <c r="E2" s="31"/>
      <c r="F2" s="31"/>
      <c r="G2" s="31"/>
      <c r="H2" s="31"/>
      <c r="J2" s="31" t="s">
        <v>170</v>
      </c>
      <c r="K2" s="31"/>
    </row>
    <row r="3" spans="3:19">
      <c r="C3" t="s">
        <v>116</v>
      </c>
      <c r="D3" t="s">
        <v>117</v>
      </c>
      <c r="E3" t="s">
        <v>115</v>
      </c>
      <c r="F3" t="s">
        <v>167</v>
      </c>
      <c r="J3" s="4" t="s">
        <v>167</v>
      </c>
      <c r="K3" s="4" t="s">
        <v>171</v>
      </c>
      <c r="N3" t="s">
        <v>117</v>
      </c>
      <c r="O3" t="s">
        <v>157</v>
      </c>
      <c r="P3" t="s">
        <v>115</v>
      </c>
      <c r="Q3" t="s">
        <v>118</v>
      </c>
      <c r="R3" t="s">
        <v>35</v>
      </c>
      <c r="S3" t="s">
        <v>162</v>
      </c>
    </row>
    <row r="4" spans="3:19">
      <c r="C4">
        <f>Strains!A2</f>
        <v>1</v>
      </c>
      <c r="D4">
        <f>Strains!B2</f>
        <v>1</v>
      </c>
      <c r="E4">
        <f>Strains!J2</f>
        <v>100.8</v>
      </c>
      <c r="F4">
        <f>'980008'!H16</f>
        <v>-12.410053232406153</v>
      </c>
      <c r="G4">
        <v>-12.41</v>
      </c>
      <c r="J4" s="4">
        <v>-12.497999999999999</v>
      </c>
      <c r="K4" s="4">
        <f>J4-F4</f>
        <v>-8.7946767593846786E-2</v>
      </c>
      <c r="N4">
        <v>1</v>
      </c>
      <c r="O4">
        <v>0.15</v>
      </c>
      <c r="P4">
        <f>E4</f>
        <v>100.8</v>
      </c>
      <c r="Q4">
        <f>F4+$O$4</f>
        <v>-12.260053232406152</v>
      </c>
      <c r="R4">
        <v>4.2</v>
      </c>
      <c r="S4">
        <v>110</v>
      </c>
    </row>
    <row r="5" spans="3:19">
      <c r="C5">
        <f>Strains!A3</f>
        <v>2</v>
      </c>
      <c r="D5">
        <f>Strains!B3</f>
        <v>2</v>
      </c>
      <c r="E5">
        <f>Strains!J3</f>
        <v>101.8</v>
      </c>
      <c r="F5">
        <f>'980008'!H60</f>
        <v>-12.388037543435935</v>
      </c>
      <c r="G5">
        <f ca="1">$F$23-($G$23-H5)</f>
        <v>-12.58</v>
      </c>
      <c r="J5" s="4"/>
      <c r="K5" s="4"/>
      <c r="N5">
        <f>N4+1</f>
        <v>2</v>
      </c>
      <c r="O5">
        <v>0.15</v>
      </c>
      <c r="P5">
        <f t="shared" ref="P5:P36" si="0">E5</f>
        <v>101.8</v>
      </c>
      <c r="Q5">
        <f t="shared" ref="Q5:Q36" si="1">F5+$O$4</f>
        <v>-12.238037543435935</v>
      </c>
      <c r="R5">
        <v>4.2</v>
      </c>
      <c r="S5">
        <v>110</v>
      </c>
    </row>
    <row r="6" spans="3:19">
      <c r="C6">
        <f>Strains!A4</f>
        <v>3</v>
      </c>
      <c r="D6">
        <f>Strains!B4</f>
        <v>3</v>
      </c>
      <c r="E6">
        <f>Strains!J4</f>
        <v>102.8</v>
      </c>
      <c r="F6">
        <f>'980008'!H104</f>
        <v>-12.338637708134279</v>
      </c>
      <c r="G6">
        <f t="shared" ref="G6:G36" ca="1" si="2">$F$23-($G$23-H6)</f>
        <v>-12.66</v>
      </c>
      <c r="J6" s="4"/>
      <c r="K6" s="4"/>
      <c r="N6">
        <f t="shared" ref="N6:N36" si="3">N5+1</f>
        <v>3</v>
      </c>
      <c r="O6">
        <v>0.15</v>
      </c>
      <c r="P6">
        <f t="shared" si="0"/>
        <v>102.8</v>
      </c>
      <c r="Q6">
        <f t="shared" si="1"/>
        <v>-12.188637708134278</v>
      </c>
      <c r="R6">
        <v>4.2</v>
      </c>
      <c r="S6">
        <v>110</v>
      </c>
    </row>
    <row r="7" spans="3:19">
      <c r="C7">
        <f>Strains!A5</f>
        <v>4</v>
      </c>
      <c r="D7">
        <f>Strains!B5</f>
        <v>4</v>
      </c>
      <c r="E7">
        <f>Strains!J5</f>
        <v>103.8</v>
      </c>
      <c r="F7">
        <f>'980008'!H148</f>
        <v>-12.301287435323525</v>
      </c>
      <c r="G7">
        <f t="shared" ca="1" si="2"/>
        <v>-12.52</v>
      </c>
      <c r="J7">
        <v>-12.380049193459367</v>
      </c>
      <c r="K7" s="4">
        <f>J7-F7</f>
        <v>-7.8761758135842186E-2</v>
      </c>
      <c r="N7">
        <f t="shared" si="3"/>
        <v>4</v>
      </c>
      <c r="O7">
        <v>0.15</v>
      </c>
      <c r="P7">
        <f t="shared" si="0"/>
        <v>103.8</v>
      </c>
      <c r="Q7">
        <f t="shared" si="1"/>
        <v>-12.151287435323525</v>
      </c>
      <c r="R7">
        <v>4.2</v>
      </c>
      <c r="S7">
        <v>110</v>
      </c>
    </row>
    <row r="8" spans="3:19">
      <c r="C8">
        <f>Strains!A6</f>
        <v>5</v>
      </c>
      <c r="D8">
        <f>Strains!B6</f>
        <v>5</v>
      </c>
      <c r="E8">
        <f>Strains!J6</f>
        <v>104.8</v>
      </c>
      <c r="F8">
        <f>'980008'!H192</f>
        <v>-12.285501010220715</v>
      </c>
      <c r="G8">
        <f t="shared" ca="1" si="2"/>
        <v>-12.39</v>
      </c>
      <c r="J8" s="4"/>
      <c r="K8" s="4"/>
      <c r="N8">
        <f t="shared" si="3"/>
        <v>5</v>
      </c>
      <c r="O8">
        <v>0.15</v>
      </c>
      <c r="P8">
        <f t="shared" si="0"/>
        <v>104.8</v>
      </c>
      <c r="Q8">
        <f t="shared" si="1"/>
        <v>-12.135501010220715</v>
      </c>
      <c r="R8">
        <v>4.2</v>
      </c>
      <c r="S8">
        <v>110</v>
      </c>
    </row>
    <row r="9" spans="3:19">
      <c r="C9">
        <f>Strains!A7</f>
        <v>6</v>
      </c>
      <c r="D9">
        <f>Strains!B7</f>
        <v>6</v>
      </c>
      <c r="E9">
        <f>Strains!J7</f>
        <v>105.8</v>
      </c>
      <c r="F9">
        <f>'980008'!H236</f>
        <v>-12.247773748162029</v>
      </c>
      <c r="G9">
        <f t="shared" ca="1" si="2"/>
        <v>-12.39</v>
      </c>
      <c r="J9">
        <v>-12.289257763127528</v>
      </c>
      <c r="K9" s="4">
        <f>J9-F9</f>
        <v>-4.1484014965499583E-2</v>
      </c>
      <c r="N9">
        <f t="shared" si="3"/>
        <v>6</v>
      </c>
      <c r="O9">
        <v>0.15</v>
      </c>
      <c r="P9">
        <f t="shared" si="0"/>
        <v>105.8</v>
      </c>
      <c r="Q9">
        <f t="shared" si="1"/>
        <v>-12.097773748162028</v>
      </c>
      <c r="R9">
        <v>4.2</v>
      </c>
      <c r="S9">
        <v>110</v>
      </c>
    </row>
    <row r="10" spans="3:19">
      <c r="C10">
        <f>Strains!A8</f>
        <v>7</v>
      </c>
      <c r="D10">
        <f>Strains!B8</f>
        <v>7</v>
      </c>
      <c r="E10">
        <f>Strains!J8</f>
        <v>106.8</v>
      </c>
      <c r="F10">
        <f>'980008'!H280</f>
        <v>-12.219823787215148</v>
      </c>
      <c r="G10">
        <f t="shared" ca="1" si="2"/>
        <v>-12.5</v>
      </c>
      <c r="J10" s="4"/>
      <c r="K10" s="4"/>
      <c r="N10">
        <f t="shared" si="3"/>
        <v>7</v>
      </c>
      <c r="O10">
        <v>0.15</v>
      </c>
      <c r="P10">
        <f t="shared" si="0"/>
        <v>106.8</v>
      </c>
      <c r="Q10">
        <f t="shared" si="1"/>
        <v>-12.069823787215148</v>
      </c>
      <c r="R10">
        <v>4.2</v>
      </c>
      <c r="S10">
        <v>110</v>
      </c>
    </row>
    <row r="11" spans="3:19">
      <c r="C11" s="3">
        <f>Strains!A9</f>
        <v>8</v>
      </c>
      <c r="D11" s="3">
        <f>Strains!B9</f>
        <v>8</v>
      </c>
      <c r="E11" s="3">
        <f>Strains!J9</f>
        <v>107.8</v>
      </c>
      <c r="F11" s="3">
        <f>'980008'!H324</f>
        <v>-12.159085664169838</v>
      </c>
      <c r="G11" s="3">
        <f t="shared" ca="1" si="2"/>
        <v>-12.28</v>
      </c>
      <c r="J11" s="4">
        <v>-12.196999999999999</v>
      </c>
      <c r="K11" s="4">
        <f>J11-F11</f>
        <v>-3.7914335830160795E-2</v>
      </c>
      <c r="N11">
        <f t="shared" si="3"/>
        <v>8</v>
      </c>
      <c r="O11">
        <v>0.15</v>
      </c>
      <c r="P11">
        <f t="shared" si="0"/>
        <v>107.8</v>
      </c>
      <c r="Q11">
        <f t="shared" si="1"/>
        <v>-12.009085664169838</v>
      </c>
      <c r="R11">
        <v>4.2</v>
      </c>
      <c r="S11">
        <v>110</v>
      </c>
    </row>
    <row r="12" spans="3:19">
      <c r="C12">
        <f>Strains!A10</f>
        <v>9</v>
      </c>
      <c r="D12">
        <f>Strains!B10</f>
        <v>9</v>
      </c>
      <c r="E12">
        <f>Strains!J10</f>
        <v>108.8</v>
      </c>
      <c r="F12">
        <f>'980008'!H368</f>
        <v>-12.342963233937429</v>
      </c>
      <c r="G12">
        <f t="shared" ca="1" si="2"/>
        <v>-12.52</v>
      </c>
      <c r="J12" s="5"/>
      <c r="K12" s="5"/>
      <c r="N12">
        <f t="shared" si="3"/>
        <v>9</v>
      </c>
      <c r="O12">
        <v>0.15</v>
      </c>
      <c r="P12">
        <f t="shared" si="0"/>
        <v>108.8</v>
      </c>
      <c r="Q12">
        <f t="shared" si="1"/>
        <v>-12.192963233937428</v>
      </c>
      <c r="R12">
        <v>4.2</v>
      </c>
      <c r="S12">
        <v>110</v>
      </c>
    </row>
    <row r="13" spans="3:19">
      <c r="C13">
        <f>Strains!A25</f>
        <v>24</v>
      </c>
      <c r="D13">
        <f>Strains!B25</f>
        <v>10</v>
      </c>
      <c r="E13">
        <f>Strains!J25</f>
        <v>109.8</v>
      </c>
      <c r="F13">
        <f>'980008'!H1017</f>
        <v>-12.595342013812655</v>
      </c>
      <c r="G13">
        <f t="shared" ca="1" si="2"/>
        <v>-12.82</v>
      </c>
      <c r="J13" s="5"/>
      <c r="K13" s="5"/>
      <c r="N13">
        <f t="shared" si="3"/>
        <v>10</v>
      </c>
      <c r="O13">
        <v>0.15</v>
      </c>
      <c r="P13">
        <f t="shared" si="0"/>
        <v>109.8</v>
      </c>
      <c r="Q13">
        <f t="shared" si="1"/>
        <v>-12.445342013812654</v>
      </c>
      <c r="R13">
        <v>4.2</v>
      </c>
      <c r="S13">
        <v>110</v>
      </c>
    </row>
    <row r="14" spans="3:19">
      <c r="C14">
        <f>Strains!A26</f>
        <v>25</v>
      </c>
      <c r="D14">
        <f>Strains!B26</f>
        <v>11</v>
      </c>
      <c r="E14">
        <f>Strains!J26</f>
        <v>110.8</v>
      </c>
      <c r="F14">
        <f>'980008'!H1061</f>
        <v>-12.742484504167422</v>
      </c>
      <c r="G14">
        <f t="shared" ca="1" si="2"/>
        <v>-12.81</v>
      </c>
      <c r="J14" s="5"/>
      <c r="K14" s="5"/>
      <c r="N14">
        <f t="shared" si="3"/>
        <v>11</v>
      </c>
      <c r="O14">
        <v>0.15</v>
      </c>
      <c r="P14">
        <f t="shared" si="0"/>
        <v>110.8</v>
      </c>
      <c r="Q14">
        <f t="shared" si="1"/>
        <v>-12.592484504167421</v>
      </c>
      <c r="R14">
        <v>4.2</v>
      </c>
      <c r="S14">
        <v>110</v>
      </c>
    </row>
    <row r="15" spans="3:19">
      <c r="C15">
        <f>Strains!A27</f>
        <v>26</v>
      </c>
      <c r="D15">
        <f>Strains!B27</f>
        <v>12</v>
      </c>
      <c r="E15">
        <f>Strains!J27</f>
        <v>111.8</v>
      </c>
      <c r="F15">
        <f>'980008'!H1105</f>
        <v>-12.861909112569638</v>
      </c>
      <c r="G15">
        <f t="shared" ca="1" si="2"/>
        <v>-12.96</v>
      </c>
      <c r="J15">
        <v>-12.932434530331628</v>
      </c>
      <c r="K15" s="4">
        <f>J15-F15</f>
        <v>-7.0525417761990283E-2</v>
      </c>
      <c r="N15">
        <f t="shared" si="3"/>
        <v>12</v>
      </c>
      <c r="O15">
        <v>0.15</v>
      </c>
      <c r="P15">
        <f t="shared" si="0"/>
        <v>111.8</v>
      </c>
      <c r="Q15">
        <f t="shared" si="1"/>
        <v>-12.711909112569638</v>
      </c>
      <c r="R15">
        <v>4.2</v>
      </c>
      <c r="S15">
        <v>110</v>
      </c>
    </row>
    <row r="16" spans="3:19">
      <c r="C16">
        <f>Strains!A28</f>
        <v>27</v>
      </c>
      <c r="D16">
        <f>Strains!B28</f>
        <v>13</v>
      </c>
      <c r="E16">
        <f>Strains!J28</f>
        <v>112.8</v>
      </c>
      <c r="F16">
        <f>'980008'!H1149</f>
        <v>-12.918957491619231</v>
      </c>
      <c r="G16">
        <f t="shared" ca="1" si="2"/>
        <v>-13.11</v>
      </c>
      <c r="J16" s="5"/>
      <c r="K16" s="5"/>
      <c r="N16">
        <f t="shared" si="3"/>
        <v>13</v>
      </c>
      <c r="O16">
        <v>0.15</v>
      </c>
      <c r="P16">
        <f t="shared" si="0"/>
        <v>112.8</v>
      </c>
      <c r="Q16">
        <f t="shared" si="1"/>
        <v>-12.768957491619231</v>
      </c>
      <c r="R16">
        <v>4.2</v>
      </c>
      <c r="S16">
        <v>110</v>
      </c>
    </row>
    <row r="17" spans="3:19">
      <c r="C17">
        <f>Strains!A29</f>
        <v>28</v>
      </c>
      <c r="D17">
        <f>Strains!B29</f>
        <v>14</v>
      </c>
      <c r="E17">
        <f>Strains!J29</f>
        <v>113.8</v>
      </c>
      <c r="F17">
        <f>'980008'!H1193</f>
        <v>-13.008405239582213</v>
      </c>
      <c r="G17">
        <f t="shared" ca="1" si="2"/>
        <v>-13.16</v>
      </c>
      <c r="H17">
        <f>1149+44</f>
        <v>1193</v>
      </c>
      <c r="J17" s="5"/>
      <c r="K17" s="5"/>
      <c r="N17">
        <f t="shared" si="3"/>
        <v>14</v>
      </c>
      <c r="O17">
        <v>0.15</v>
      </c>
      <c r="P17">
        <f t="shared" si="0"/>
        <v>113.8</v>
      </c>
      <c r="Q17">
        <f t="shared" si="1"/>
        <v>-12.858405239582213</v>
      </c>
      <c r="R17">
        <v>4.2</v>
      </c>
      <c r="S17">
        <v>110</v>
      </c>
    </row>
    <row r="18" spans="3:19">
      <c r="C18">
        <f>Strains!A30</f>
        <v>29</v>
      </c>
      <c r="D18">
        <f>Strains!B30</f>
        <v>15</v>
      </c>
      <c r="E18">
        <f>Strains!J30</f>
        <v>114.8</v>
      </c>
      <c r="F18">
        <f>'980008'!H1237</f>
        <v>-13.118976541159759</v>
      </c>
      <c r="G18">
        <f t="shared" ca="1" si="2"/>
        <v>-13.09</v>
      </c>
      <c r="H18">
        <f>H17+44</f>
        <v>1237</v>
      </c>
      <c r="J18" s="5"/>
      <c r="K18" s="5"/>
      <c r="N18">
        <f t="shared" si="3"/>
        <v>15</v>
      </c>
      <c r="O18">
        <v>0.15</v>
      </c>
      <c r="P18">
        <f t="shared" si="0"/>
        <v>114.8</v>
      </c>
      <c r="Q18">
        <f t="shared" si="1"/>
        <v>-12.968976541159758</v>
      </c>
      <c r="R18">
        <v>4.2</v>
      </c>
      <c r="S18">
        <v>110</v>
      </c>
    </row>
    <row r="19" spans="3:19">
      <c r="C19">
        <f>Strains!A31</f>
        <v>30</v>
      </c>
      <c r="D19">
        <f>Strains!B31</f>
        <v>16</v>
      </c>
      <c r="E19">
        <f>Strains!J31</f>
        <v>115.8</v>
      </c>
      <c r="F19">
        <f>'980008'!H1281</f>
        <v>-13.118796809818512</v>
      </c>
      <c r="G19">
        <f t="shared" ca="1" si="2"/>
        <v>-13.18</v>
      </c>
      <c r="H19">
        <f t="shared" ref="H19:H24" si="4">H18+44</f>
        <v>1281</v>
      </c>
      <c r="J19" s="5"/>
      <c r="K19" s="5"/>
      <c r="N19">
        <f t="shared" si="3"/>
        <v>16</v>
      </c>
      <c r="O19">
        <v>0.15</v>
      </c>
      <c r="P19">
        <f t="shared" si="0"/>
        <v>115.8</v>
      </c>
      <c r="Q19">
        <f t="shared" si="1"/>
        <v>-12.968796809818512</v>
      </c>
      <c r="R19">
        <v>4.2</v>
      </c>
      <c r="S19">
        <v>110</v>
      </c>
    </row>
    <row r="20" spans="3:19">
      <c r="C20">
        <f>Strains!A32</f>
        <v>31</v>
      </c>
      <c r="D20">
        <f>Strains!B32</f>
        <v>17</v>
      </c>
      <c r="E20">
        <f>Strains!J32</f>
        <v>116.8</v>
      </c>
      <c r="F20">
        <f>'980008'!H1325</f>
        <v>-13.202300882877196</v>
      </c>
      <c r="G20">
        <f t="shared" ca="1" si="2"/>
        <v>-13.120000000000001</v>
      </c>
      <c r="H20">
        <f t="shared" si="4"/>
        <v>1325</v>
      </c>
      <c r="J20">
        <v>-13.248335169699969</v>
      </c>
      <c r="K20" s="4">
        <f>J20-F20</f>
        <v>-4.603428682277233E-2</v>
      </c>
      <c r="N20">
        <f t="shared" si="3"/>
        <v>17</v>
      </c>
      <c r="O20">
        <v>0.15</v>
      </c>
      <c r="P20">
        <f t="shared" si="0"/>
        <v>116.8</v>
      </c>
      <c r="Q20">
        <f t="shared" si="1"/>
        <v>-13.052300882877196</v>
      </c>
      <c r="R20">
        <v>4.2</v>
      </c>
      <c r="S20">
        <v>110</v>
      </c>
    </row>
    <row r="21" spans="3:19">
      <c r="C21">
        <f>Strains!A33</f>
        <v>32</v>
      </c>
      <c r="D21">
        <f>Strains!B33</f>
        <v>18</v>
      </c>
      <c r="E21">
        <f>Strains!J33</f>
        <v>117.8</v>
      </c>
      <c r="F21">
        <f>'980008'!H1369</f>
        <v>-13.174963660199229</v>
      </c>
      <c r="G21">
        <f t="shared" ca="1" si="2"/>
        <v>-12.98</v>
      </c>
      <c r="H21">
        <f t="shared" si="4"/>
        <v>1369</v>
      </c>
      <c r="J21" s="5"/>
      <c r="K21" s="5"/>
      <c r="N21">
        <f t="shared" si="3"/>
        <v>18</v>
      </c>
      <c r="O21">
        <v>0.15</v>
      </c>
      <c r="P21">
        <f t="shared" si="0"/>
        <v>117.8</v>
      </c>
      <c r="Q21">
        <f t="shared" si="1"/>
        <v>-13.024963660199228</v>
      </c>
      <c r="R21">
        <v>4.2</v>
      </c>
      <c r="S21">
        <v>110</v>
      </c>
    </row>
    <row r="22" spans="3:19">
      <c r="C22">
        <f>Strains!A34</f>
        <v>33</v>
      </c>
      <c r="D22">
        <f>Strains!B34</f>
        <v>19</v>
      </c>
      <c r="E22">
        <f>Strains!J34</f>
        <v>118.8</v>
      </c>
      <c r="F22">
        <f>'980008'!H1413</f>
        <v>-13.176049655827503</v>
      </c>
      <c r="G22">
        <f t="shared" ca="1" si="2"/>
        <v>-13.09</v>
      </c>
      <c r="H22">
        <f t="shared" si="4"/>
        <v>1413</v>
      </c>
      <c r="J22" s="5"/>
      <c r="K22" s="5"/>
      <c r="N22">
        <f t="shared" si="3"/>
        <v>19</v>
      </c>
      <c r="O22">
        <v>0.15</v>
      </c>
      <c r="P22">
        <f t="shared" si="0"/>
        <v>118.8</v>
      </c>
      <c r="Q22">
        <f t="shared" si="1"/>
        <v>-13.026049655827503</v>
      </c>
      <c r="R22">
        <v>4.2</v>
      </c>
      <c r="S22">
        <v>110</v>
      </c>
    </row>
    <row r="23" spans="3:19">
      <c r="C23">
        <f>Strains!A35</f>
        <v>34</v>
      </c>
      <c r="D23">
        <f>Strains!B35</f>
        <v>20</v>
      </c>
      <c r="E23">
        <f>Strains!J35</f>
        <v>119.8</v>
      </c>
      <c r="F23">
        <f>'980008'!H1457</f>
        <v>-13.103418441878036</v>
      </c>
      <c r="G23">
        <f t="shared" ca="1" si="2"/>
        <v>-12.92</v>
      </c>
      <c r="H23">
        <f t="shared" si="4"/>
        <v>1457</v>
      </c>
      <c r="J23" s="5"/>
      <c r="K23" s="5"/>
      <c r="L23">
        <v>116.8</v>
      </c>
      <c r="M23">
        <v>0</v>
      </c>
      <c r="N23">
        <f t="shared" si="3"/>
        <v>20</v>
      </c>
      <c r="O23">
        <v>0.15</v>
      </c>
      <c r="P23">
        <f t="shared" si="0"/>
        <v>119.8</v>
      </c>
      <c r="Q23">
        <f t="shared" si="1"/>
        <v>-12.953418441878036</v>
      </c>
      <c r="R23">
        <v>4.2</v>
      </c>
      <c r="S23">
        <v>110</v>
      </c>
    </row>
    <row r="24" spans="3:19">
      <c r="C24">
        <f>Strains!A36</f>
        <v>35</v>
      </c>
      <c r="D24">
        <f>Strains!B36</f>
        <v>21</v>
      </c>
      <c r="E24">
        <f>Strains!J36</f>
        <v>120.8</v>
      </c>
      <c r="F24">
        <f>'980008'!H1501</f>
        <v>-12.972891282987765</v>
      </c>
      <c r="G24">
        <f t="shared" ca="1" si="2"/>
        <v>-12.83</v>
      </c>
      <c r="H24">
        <f t="shared" si="4"/>
        <v>1501</v>
      </c>
      <c r="J24">
        <v>-13.128387595704218</v>
      </c>
      <c r="K24" s="4">
        <f>J24-F24</f>
        <v>-0.15549631271645303</v>
      </c>
      <c r="L24">
        <v>116.8</v>
      </c>
      <c r="M24">
        <v>-20</v>
      </c>
      <c r="N24">
        <f t="shared" si="3"/>
        <v>21</v>
      </c>
      <c r="O24">
        <v>0.15</v>
      </c>
      <c r="P24">
        <f t="shared" si="0"/>
        <v>120.8</v>
      </c>
      <c r="Q24">
        <f t="shared" si="1"/>
        <v>-12.822891282987765</v>
      </c>
      <c r="R24">
        <v>4.2</v>
      </c>
      <c r="S24">
        <v>110</v>
      </c>
    </row>
    <row r="25" spans="3:19">
      <c r="C25">
        <f>Strains!A37</f>
        <v>36</v>
      </c>
      <c r="D25">
        <f>Strains!B37</f>
        <v>22</v>
      </c>
      <c r="E25">
        <f>Strains!J37</f>
        <v>121.8</v>
      </c>
      <c r="F25">
        <f>'980008'!H1541</f>
        <v>-12.880743055818757</v>
      </c>
      <c r="G25">
        <f t="shared" ca="1" si="2"/>
        <v>-12.870000000000001</v>
      </c>
      <c r="H25">
        <f>H24+40</f>
        <v>1541</v>
      </c>
      <c r="J25" s="5"/>
      <c r="K25" s="5"/>
      <c r="N25">
        <f t="shared" si="3"/>
        <v>22</v>
      </c>
      <c r="O25">
        <v>0.15</v>
      </c>
      <c r="P25">
        <f t="shared" si="0"/>
        <v>121.8</v>
      </c>
      <c r="Q25">
        <f t="shared" si="1"/>
        <v>-12.730743055818756</v>
      </c>
      <c r="R25">
        <v>4.2</v>
      </c>
      <c r="S25">
        <v>110</v>
      </c>
    </row>
    <row r="26" spans="3:19">
      <c r="C26">
        <f>Strains!A38</f>
        <v>37</v>
      </c>
      <c r="D26">
        <f>Strains!B38</f>
        <v>23</v>
      </c>
      <c r="E26">
        <f>Strains!J38</f>
        <v>122.8</v>
      </c>
      <c r="F26">
        <f>'980008'!H1581</f>
        <v>-12.804070119378162</v>
      </c>
      <c r="G26">
        <f t="shared" ca="1" si="2"/>
        <v>-12.78</v>
      </c>
      <c r="H26">
        <f t="shared" ref="H26:H36" si="5">H25+40</f>
        <v>1581</v>
      </c>
      <c r="J26" s="5"/>
      <c r="K26" s="5"/>
      <c r="N26">
        <f t="shared" si="3"/>
        <v>23</v>
      </c>
      <c r="O26">
        <v>0.15</v>
      </c>
      <c r="P26">
        <f t="shared" si="0"/>
        <v>122.8</v>
      </c>
      <c r="Q26">
        <f t="shared" si="1"/>
        <v>-12.654070119378162</v>
      </c>
      <c r="R26">
        <v>4.2</v>
      </c>
      <c r="S26">
        <v>110</v>
      </c>
    </row>
    <row r="27" spans="3:19">
      <c r="C27">
        <f>Strains!A39</f>
        <v>38</v>
      </c>
      <c r="D27">
        <f>Strains!B39</f>
        <v>24</v>
      </c>
      <c r="E27">
        <f>Strains!J39</f>
        <v>123.8</v>
      </c>
      <c r="F27">
        <f>'980008'!H1621</f>
        <v>-12.624912521618475</v>
      </c>
      <c r="G27">
        <f t="shared" ca="1" si="2"/>
        <v>-12.6</v>
      </c>
      <c r="H27">
        <f t="shared" si="5"/>
        <v>1621</v>
      </c>
      <c r="J27" s="5"/>
      <c r="K27" s="5"/>
      <c r="N27">
        <f t="shared" si="3"/>
        <v>24</v>
      </c>
      <c r="O27">
        <v>0.15</v>
      </c>
      <c r="P27">
        <f t="shared" si="0"/>
        <v>123.8</v>
      </c>
      <c r="Q27">
        <f t="shared" si="1"/>
        <v>-12.474912521618474</v>
      </c>
      <c r="R27">
        <v>4.2</v>
      </c>
      <c r="S27">
        <v>110</v>
      </c>
    </row>
    <row r="28" spans="3:19">
      <c r="C28">
        <f>Strains!A40</f>
        <v>39</v>
      </c>
      <c r="D28">
        <f>Strains!B40</f>
        <v>25</v>
      </c>
      <c r="E28">
        <f>Strains!J40</f>
        <v>124.8</v>
      </c>
      <c r="F28">
        <f>'980008'!H1661</f>
        <v>-12.492998889729474</v>
      </c>
      <c r="G28">
        <f t="shared" ca="1" si="2"/>
        <v>-12.42</v>
      </c>
      <c r="H28">
        <f t="shared" si="5"/>
        <v>1661</v>
      </c>
      <c r="J28" s="5"/>
      <c r="K28" s="5"/>
      <c r="N28">
        <f t="shared" si="3"/>
        <v>25</v>
      </c>
      <c r="O28">
        <v>0.15</v>
      </c>
      <c r="P28">
        <f t="shared" si="0"/>
        <v>124.8</v>
      </c>
      <c r="Q28">
        <f t="shared" si="1"/>
        <v>-12.342998889729474</v>
      </c>
      <c r="R28">
        <v>4.2</v>
      </c>
      <c r="S28">
        <v>110</v>
      </c>
    </row>
    <row r="29" spans="3:19">
      <c r="C29" s="3">
        <f>Strains!A41</f>
        <v>40</v>
      </c>
      <c r="D29" s="3">
        <f>Strains!B41</f>
        <v>26</v>
      </c>
      <c r="E29" s="3">
        <f>Strains!J41</f>
        <v>125.8</v>
      </c>
      <c r="F29" s="3">
        <f>'980008'!H1701</f>
        <v>-12.256358437206677</v>
      </c>
      <c r="G29" s="3">
        <f t="shared" ca="1" si="2"/>
        <v>-12.32</v>
      </c>
      <c r="H29">
        <f t="shared" si="5"/>
        <v>1701</v>
      </c>
      <c r="J29">
        <v>-12.408559915953031</v>
      </c>
      <c r="K29" s="4">
        <f>J29-F29</f>
        <v>-0.15220147874635437</v>
      </c>
      <c r="N29">
        <f t="shared" si="3"/>
        <v>26</v>
      </c>
      <c r="O29">
        <v>0.15</v>
      </c>
      <c r="P29">
        <f t="shared" si="0"/>
        <v>125.8</v>
      </c>
      <c r="Q29">
        <f t="shared" si="1"/>
        <v>-12.106358437206676</v>
      </c>
      <c r="R29">
        <v>4.2</v>
      </c>
      <c r="S29">
        <v>110</v>
      </c>
    </row>
    <row r="30" spans="3:19">
      <c r="C30">
        <f>Strains!A42</f>
        <v>41</v>
      </c>
      <c r="D30">
        <f>Strains!B42</f>
        <v>27</v>
      </c>
      <c r="E30">
        <f>Strains!J42</f>
        <v>126.8</v>
      </c>
      <c r="F30">
        <f>'980008'!H1741</f>
        <v>-12.345534115722309</v>
      </c>
      <c r="G30">
        <f t="shared" ca="1" si="2"/>
        <v>-12.2</v>
      </c>
      <c r="H30">
        <f t="shared" si="5"/>
        <v>1741</v>
      </c>
      <c r="J30">
        <v>-12.414043944906417</v>
      </c>
      <c r="K30" s="4">
        <f>J30-F30</f>
        <v>-6.8509829184108639E-2</v>
      </c>
      <c r="N30">
        <f t="shared" si="3"/>
        <v>27</v>
      </c>
      <c r="O30">
        <v>0.15</v>
      </c>
      <c r="P30">
        <f t="shared" si="0"/>
        <v>126.8</v>
      </c>
      <c r="Q30">
        <f t="shared" si="1"/>
        <v>-12.195534115722308</v>
      </c>
      <c r="R30">
        <v>4.2</v>
      </c>
      <c r="S30">
        <v>110</v>
      </c>
    </row>
    <row r="31" spans="3:19">
      <c r="C31">
        <f>Strains!A43</f>
        <v>42</v>
      </c>
      <c r="D31">
        <f>Strains!B43</f>
        <v>28</v>
      </c>
      <c r="E31">
        <f>Strains!J43</f>
        <v>127.8</v>
      </c>
      <c r="F31">
        <f>'980008'!H1781</f>
        <v>-12.437914982374995</v>
      </c>
      <c r="G31">
        <f t="shared" ca="1" si="2"/>
        <v>-12.22</v>
      </c>
      <c r="H31">
        <f t="shared" si="5"/>
        <v>1781</v>
      </c>
      <c r="J31" s="5"/>
      <c r="K31" s="5"/>
      <c r="N31">
        <f t="shared" si="3"/>
        <v>28</v>
      </c>
      <c r="O31">
        <v>0.15</v>
      </c>
      <c r="P31">
        <f t="shared" si="0"/>
        <v>127.8</v>
      </c>
      <c r="Q31">
        <f t="shared" si="1"/>
        <v>-12.287914982374994</v>
      </c>
      <c r="R31">
        <v>4.2</v>
      </c>
      <c r="S31">
        <v>110</v>
      </c>
    </row>
    <row r="32" spans="3:19">
      <c r="C32">
        <f>Strains!A44</f>
        <v>43</v>
      </c>
      <c r="D32">
        <f>Strains!B44</f>
        <v>29</v>
      </c>
      <c r="E32">
        <f>Strains!J44</f>
        <v>128.80000000000001</v>
      </c>
      <c r="F32">
        <f>'980008'!H1821</f>
        <v>-12.478672323049178</v>
      </c>
      <c r="G32">
        <f t="shared" ca="1" si="2"/>
        <v>-12.31</v>
      </c>
      <c r="H32">
        <f t="shared" si="5"/>
        <v>1821</v>
      </c>
      <c r="J32">
        <v>-12.494422862834758</v>
      </c>
      <c r="K32" s="4">
        <f>J32-F32</f>
        <v>-1.5750539785580386E-2</v>
      </c>
      <c r="N32">
        <f t="shared" si="3"/>
        <v>29</v>
      </c>
      <c r="O32">
        <v>0.15</v>
      </c>
      <c r="P32">
        <f t="shared" si="0"/>
        <v>128.80000000000001</v>
      </c>
      <c r="Q32">
        <f t="shared" si="1"/>
        <v>-12.328672323049178</v>
      </c>
      <c r="R32">
        <v>4.2</v>
      </c>
      <c r="S32">
        <v>110</v>
      </c>
    </row>
    <row r="33" spans="3:23">
      <c r="C33">
        <f>Strains!A45</f>
        <v>44</v>
      </c>
      <c r="D33">
        <f>Strains!B45</f>
        <v>30</v>
      </c>
      <c r="E33">
        <f>Strains!J45</f>
        <v>129.80000000000001</v>
      </c>
      <c r="F33">
        <f>'980008'!H1861</f>
        <v>-12.486254465995298</v>
      </c>
      <c r="G33">
        <f t="shared" ca="1" si="2"/>
        <v>-12.36</v>
      </c>
      <c r="H33">
        <f t="shared" si="5"/>
        <v>1861</v>
      </c>
      <c r="J33">
        <v>-12.598069904955912</v>
      </c>
      <c r="K33" s="4">
        <f>J33-F33</f>
        <v>-0.11181543896061363</v>
      </c>
      <c r="N33">
        <f t="shared" si="3"/>
        <v>30</v>
      </c>
      <c r="O33">
        <v>0.15</v>
      </c>
      <c r="P33">
        <f t="shared" si="0"/>
        <v>129.80000000000001</v>
      </c>
      <c r="Q33">
        <f t="shared" si="1"/>
        <v>-12.336254465995298</v>
      </c>
      <c r="R33">
        <v>4.2</v>
      </c>
      <c r="S33">
        <v>110</v>
      </c>
    </row>
    <row r="34" spans="3:23">
      <c r="C34">
        <f>Strains!A46</f>
        <v>45</v>
      </c>
      <c r="D34">
        <f>Strains!B46</f>
        <v>31</v>
      </c>
      <c r="E34">
        <f>Strains!J46</f>
        <v>130.80000000000001</v>
      </c>
      <c r="F34">
        <f>'980008'!H1901</f>
        <v>-12.554852905213901</v>
      </c>
      <c r="G34">
        <f t="shared" ca="1" si="2"/>
        <v>-12.3</v>
      </c>
      <c r="H34">
        <f t="shared" si="5"/>
        <v>1901</v>
      </c>
      <c r="J34" s="5"/>
      <c r="K34" s="5"/>
      <c r="N34">
        <f t="shared" si="3"/>
        <v>31</v>
      </c>
      <c r="O34">
        <v>0.15</v>
      </c>
      <c r="P34">
        <f t="shared" si="0"/>
        <v>130.80000000000001</v>
      </c>
      <c r="Q34">
        <f t="shared" si="1"/>
        <v>-12.4048529052139</v>
      </c>
      <c r="R34">
        <v>4.2</v>
      </c>
      <c r="S34">
        <v>110</v>
      </c>
    </row>
    <row r="35" spans="3:23">
      <c r="C35">
        <f>Strains!A47</f>
        <v>46</v>
      </c>
      <c r="D35">
        <f>Strains!B47</f>
        <v>32</v>
      </c>
      <c r="E35">
        <f>Strains!J47</f>
        <v>131.80000000000001</v>
      </c>
      <c r="F35">
        <f>'980008'!H1941</f>
        <v>-12.578529224571447</v>
      </c>
      <c r="G35">
        <f t="shared" ca="1" si="2"/>
        <v>-12.370000000000001</v>
      </c>
      <c r="H35">
        <f t="shared" si="5"/>
        <v>1941</v>
      </c>
      <c r="J35" s="5"/>
      <c r="K35" s="5"/>
      <c r="N35">
        <f t="shared" si="3"/>
        <v>32</v>
      </c>
      <c r="O35">
        <v>0.15</v>
      </c>
      <c r="P35">
        <f t="shared" si="0"/>
        <v>131.80000000000001</v>
      </c>
      <c r="Q35">
        <f t="shared" si="1"/>
        <v>-12.428529224571447</v>
      </c>
      <c r="R35">
        <v>4.2</v>
      </c>
      <c r="S35">
        <v>110</v>
      </c>
    </row>
    <row r="36" spans="3:23">
      <c r="C36">
        <f>Strains!A48</f>
        <v>47</v>
      </c>
      <c r="D36">
        <f>Strains!B48</f>
        <v>33</v>
      </c>
      <c r="E36">
        <f>Strains!J48</f>
        <v>132.80000000000001</v>
      </c>
      <c r="F36">
        <f>'980008'!H1981</f>
        <v>-12.629846625193586</v>
      </c>
      <c r="G36">
        <f t="shared" ca="1" si="2"/>
        <v>-12.44</v>
      </c>
      <c r="H36">
        <f t="shared" si="5"/>
        <v>1981</v>
      </c>
      <c r="K36" s="4"/>
      <c r="N36">
        <f t="shared" si="3"/>
        <v>33</v>
      </c>
      <c r="O36">
        <v>0.15</v>
      </c>
      <c r="P36">
        <f t="shared" si="0"/>
        <v>132.80000000000001</v>
      </c>
      <c r="Q36">
        <f t="shared" si="1"/>
        <v>-12.479846625193586</v>
      </c>
      <c r="R36">
        <v>4.2</v>
      </c>
      <c r="S36">
        <v>110</v>
      </c>
      <c r="U36" t="s">
        <v>115</v>
      </c>
      <c r="V36" t="s">
        <v>118</v>
      </c>
    </row>
    <row r="37" spans="3:23">
      <c r="N37">
        <f>N36+1</f>
        <v>34</v>
      </c>
      <c r="O37">
        <v>0.15</v>
      </c>
      <c r="P37">
        <f>U37</f>
        <v>107.14</v>
      </c>
      <c r="Q37">
        <f>V37+$O$37</f>
        <v>-12.049577746200045</v>
      </c>
      <c r="R37">
        <v>4.2</v>
      </c>
      <c r="S37">
        <v>110</v>
      </c>
      <c r="U37">
        <f>107.8-0.66</f>
        <v>107.14</v>
      </c>
      <c r="V37">
        <f>F10+1/3*W37</f>
        <v>-12.199577746200045</v>
      </c>
      <c r="W37">
        <f>(F11-F10)</f>
        <v>6.0738123045309678E-2</v>
      </c>
    </row>
    <row r="38" spans="3:23">
      <c r="N38">
        <f t="shared" ref="N38:N40" si="6">N37+1</f>
        <v>35</v>
      </c>
      <c r="O38">
        <v>0.15</v>
      </c>
      <c r="P38">
        <f>U38</f>
        <v>107.47</v>
      </c>
      <c r="Q38">
        <f>V38+$O$37</f>
        <v>-12.029331705184941</v>
      </c>
      <c r="R38">
        <v>4.2</v>
      </c>
      <c r="S38">
        <v>110</v>
      </c>
      <c r="U38">
        <f>107.8-0.33</f>
        <v>107.47</v>
      </c>
      <c r="V38">
        <f>F10+2/3*W37</f>
        <v>-12.179331705184941</v>
      </c>
    </row>
    <row r="39" spans="3:23">
      <c r="N39">
        <f t="shared" si="6"/>
        <v>36</v>
      </c>
      <c r="O39">
        <v>0.15</v>
      </c>
      <c r="P39">
        <f>U39</f>
        <v>108.13</v>
      </c>
      <c r="Q39">
        <f>V39+$O$37</f>
        <v>-12.070378187425701</v>
      </c>
      <c r="R39">
        <v>4.2</v>
      </c>
      <c r="S39">
        <v>110</v>
      </c>
      <c r="U39">
        <f>107.8+0.33</f>
        <v>108.13</v>
      </c>
      <c r="V39">
        <f>F11-1/3*W39</f>
        <v>-12.220378187425702</v>
      </c>
      <c r="W39">
        <f>F11-F12</f>
        <v>0.18387756976759029</v>
      </c>
    </row>
    <row r="40" spans="3:23">
      <c r="N40">
        <f t="shared" si="6"/>
        <v>37</v>
      </c>
      <c r="O40">
        <v>0.15</v>
      </c>
      <c r="P40">
        <f>U40</f>
        <v>108.46</v>
      </c>
      <c r="Q40">
        <f>V40+$O$37</f>
        <v>-12.131670710681565</v>
      </c>
      <c r="R40">
        <v>4.2</v>
      </c>
      <c r="S40">
        <v>110</v>
      </c>
      <c r="U40">
        <f>107.8+0.66</f>
        <v>108.46</v>
      </c>
      <c r="V40">
        <f>F11-2/3*W39</f>
        <v>-12.281670710681565</v>
      </c>
    </row>
    <row r="41" spans="3:23">
      <c r="N41">
        <f>N40+1</f>
        <v>38</v>
      </c>
      <c r="O41">
        <v>0.3</v>
      </c>
      <c r="P41">
        <f>U37</f>
        <v>107.14</v>
      </c>
      <c r="Q41">
        <f>V37+$O$41</f>
        <v>-11.899577746200045</v>
      </c>
      <c r="R41">
        <v>4.2</v>
      </c>
      <c r="S41">
        <v>110</v>
      </c>
    </row>
    <row r="42" spans="3:23">
      <c r="N42">
        <f t="shared" ref="N42:N45" si="7">N41+1</f>
        <v>39</v>
      </c>
      <c r="O42">
        <v>0.3</v>
      </c>
      <c r="P42">
        <f>U38</f>
        <v>107.47</v>
      </c>
      <c r="Q42">
        <f>V38+$O$41</f>
        <v>-11.87933170518494</v>
      </c>
      <c r="R42">
        <v>4.2</v>
      </c>
      <c r="S42">
        <v>110</v>
      </c>
    </row>
    <row r="43" spans="3:23">
      <c r="N43">
        <f t="shared" si="7"/>
        <v>40</v>
      </c>
      <c r="O43">
        <v>0.3</v>
      </c>
      <c r="P43">
        <v>107.8</v>
      </c>
      <c r="Q43">
        <f>$F$11+$O$41</f>
        <v>-11.859085664169838</v>
      </c>
      <c r="R43">
        <v>4.2</v>
      </c>
      <c r="S43">
        <v>110</v>
      </c>
    </row>
    <row r="44" spans="3:23">
      <c r="N44">
        <f t="shared" si="7"/>
        <v>41</v>
      </c>
      <c r="O44">
        <v>0.3</v>
      </c>
      <c r="P44">
        <f>U39</f>
        <v>108.13</v>
      </c>
      <c r="Q44">
        <f>V39+$O$41</f>
        <v>-11.920378187425701</v>
      </c>
      <c r="R44">
        <v>4.2</v>
      </c>
      <c r="S44">
        <v>110</v>
      </c>
    </row>
    <row r="45" spans="3:23">
      <c r="N45">
        <f t="shared" si="7"/>
        <v>42</v>
      </c>
      <c r="O45">
        <v>0.3</v>
      </c>
      <c r="P45">
        <f>U40</f>
        <v>108.46</v>
      </c>
      <c r="Q45">
        <f>V40+$O$41</f>
        <v>-11.981670710681565</v>
      </c>
      <c r="R45">
        <v>4.2</v>
      </c>
      <c r="S45">
        <v>110</v>
      </c>
    </row>
    <row r="46" spans="3:23">
      <c r="N46">
        <f>N45+1</f>
        <v>43</v>
      </c>
      <c r="O46">
        <v>0.15</v>
      </c>
      <c r="P46">
        <f>U47</f>
        <v>125.14</v>
      </c>
      <c r="Q46">
        <f>V47+0.15</f>
        <v>-12.264118738888541</v>
      </c>
      <c r="R46">
        <v>4.2</v>
      </c>
      <c r="S46">
        <v>110</v>
      </c>
      <c r="U46" t="s">
        <v>115</v>
      </c>
      <c r="V46" t="s">
        <v>118</v>
      </c>
    </row>
    <row r="47" spans="3:23">
      <c r="N47">
        <f t="shared" ref="N47:N54" si="8">N46+1</f>
        <v>44</v>
      </c>
      <c r="O47">
        <v>0.15</v>
      </c>
      <c r="P47">
        <f>U48</f>
        <v>125.47</v>
      </c>
      <c r="Q47">
        <f>V48+0.15</f>
        <v>-12.185238588047609</v>
      </c>
      <c r="R47">
        <v>4.2</v>
      </c>
      <c r="S47">
        <v>110</v>
      </c>
      <c r="U47">
        <f>125.8-0.66</f>
        <v>125.14</v>
      </c>
      <c r="V47">
        <f>F28+1/3*W47</f>
        <v>-12.414118738888542</v>
      </c>
      <c r="W47">
        <f>(F29-F28)</f>
        <v>0.23664045252279742</v>
      </c>
    </row>
    <row r="48" spans="3:23">
      <c r="N48">
        <f t="shared" si="8"/>
        <v>45</v>
      </c>
      <c r="O48">
        <v>0.15</v>
      </c>
      <c r="P48">
        <f>U49</f>
        <v>126.13</v>
      </c>
      <c r="Q48">
        <f>V49+0.15</f>
        <v>-12.136083663378553</v>
      </c>
      <c r="R48">
        <v>4.2</v>
      </c>
      <c r="S48">
        <v>110</v>
      </c>
      <c r="U48">
        <f>125.8-0.33</f>
        <v>125.47</v>
      </c>
      <c r="V48">
        <f>F28+2/3*W47</f>
        <v>-12.335238588047609</v>
      </c>
    </row>
    <row r="49" spans="9:23">
      <c r="N49">
        <f t="shared" si="8"/>
        <v>46</v>
      </c>
      <c r="O49">
        <v>0.15</v>
      </c>
      <c r="P49">
        <f>U50</f>
        <v>126.46</v>
      </c>
      <c r="Q49">
        <f>V50+0.15</f>
        <v>-12.165808889550432</v>
      </c>
      <c r="R49">
        <v>4.2</v>
      </c>
      <c r="S49">
        <v>110</v>
      </c>
      <c r="U49">
        <f>125.8+0.33</f>
        <v>126.13</v>
      </c>
      <c r="V49">
        <f>F29-1/3*W49</f>
        <v>-12.286083663378554</v>
      </c>
      <c r="W49">
        <f>F29-F30</f>
        <v>8.9175678515632129E-2</v>
      </c>
    </row>
    <row r="50" spans="9:23">
      <c r="N50">
        <f t="shared" si="8"/>
        <v>47</v>
      </c>
      <c r="O50">
        <v>0.3</v>
      </c>
      <c r="P50">
        <f>U47</f>
        <v>125.14</v>
      </c>
      <c r="Q50">
        <f>V47+$O$50</f>
        <v>-12.114118738888541</v>
      </c>
      <c r="R50">
        <v>4.2</v>
      </c>
      <c r="S50">
        <v>110</v>
      </c>
      <c r="U50">
        <f>125.8+0.66</f>
        <v>126.46</v>
      </c>
      <c r="V50">
        <f>F29-2/3*W49</f>
        <v>-12.315808889550432</v>
      </c>
    </row>
    <row r="51" spans="9:23">
      <c r="N51">
        <f t="shared" si="8"/>
        <v>48</v>
      </c>
      <c r="O51">
        <v>0.3</v>
      </c>
      <c r="P51">
        <f>U48</f>
        <v>125.47</v>
      </c>
      <c r="Q51">
        <f>V48+$O$50</f>
        <v>-12.035238588047608</v>
      </c>
      <c r="R51">
        <v>4.2</v>
      </c>
      <c r="S51">
        <v>110</v>
      </c>
    </row>
    <row r="52" spans="9:23">
      <c r="I52">
        <f>65000/241</f>
        <v>269.70954356846471</v>
      </c>
      <c r="N52">
        <f t="shared" si="8"/>
        <v>49</v>
      </c>
      <c r="O52">
        <v>0.3</v>
      </c>
      <c r="P52">
        <f>125.8</f>
        <v>125.8</v>
      </c>
      <c r="Q52">
        <f>F29+$O$50</f>
        <v>-11.956358437206676</v>
      </c>
      <c r="R52">
        <v>4.2</v>
      </c>
      <c r="S52">
        <v>110</v>
      </c>
    </row>
    <row r="53" spans="9:23">
      <c r="N53">
        <f t="shared" si="8"/>
        <v>50</v>
      </c>
      <c r="O53">
        <v>0.3</v>
      </c>
      <c r="P53">
        <f>U49</f>
        <v>126.13</v>
      </c>
      <c r="Q53">
        <f>V49+$O$50</f>
        <v>-11.986083663378553</v>
      </c>
      <c r="R53">
        <v>4.2</v>
      </c>
      <c r="S53">
        <v>110</v>
      </c>
    </row>
    <row r="54" spans="9:23">
      <c r="N54">
        <f t="shared" si="8"/>
        <v>51</v>
      </c>
      <c r="O54">
        <v>0.3</v>
      </c>
      <c r="P54">
        <f>U50</f>
        <v>126.46</v>
      </c>
      <c r="Q54">
        <f>V50+$O$50</f>
        <v>-12.015808889550431</v>
      </c>
      <c r="R54">
        <v>4.2</v>
      </c>
      <c r="S54">
        <v>110</v>
      </c>
    </row>
    <row r="55" spans="9:23">
      <c r="N55">
        <f>N54+1</f>
        <v>52</v>
      </c>
      <c r="P55">
        <v>126.46</v>
      </c>
      <c r="Q55">
        <v>-13</v>
      </c>
      <c r="R55">
        <v>7</v>
      </c>
      <c r="S55">
        <v>1</v>
      </c>
    </row>
    <row r="56" spans="9:23">
      <c r="N56">
        <f t="shared" ref="N56:N71" si="9">N55+1</f>
        <v>53</v>
      </c>
      <c r="O56">
        <v>0.45</v>
      </c>
      <c r="P56">
        <v>116.8</v>
      </c>
      <c r="Q56">
        <f>VLOOKUP(P56,$E$4:$F$36,2,FALSE)+O56</f>
        <v>-12.752300882877197</v>
      </c>
      <c r="R56">
        <v>7</v>
      </c>
      <c r="S56">
        <v>260</v>
      </c>
    </row>
    <row r="57" spans="9:23">
      <c r="N57">
        <f t="shared" si="9"/>
        <v>54</v>
      </c>
      <c r="O57">
        <v>0.75</v>
      </c>
      <c r="P57">
        <v>116.8</v>
      </c>
      <c r="Q57">
        <f t="shared" ref="Q57:Q61" si="10">VLOOKUP(P57,$E$4:$F$36,2,FALSE)+O57</f>
        <v>-12.452300882877196</v>
      </c>
      <c r="R57">
        <v>7</v>
      </c>
      <c r="S57">
        <v>260</v>
      </c>
    </row>
    <row r="58" spans="9:23">
      <c r="N58">
        <f t="shared" si="9"/>
        <v>55</v>
      </c>
      <c r="O58">
        <v>1.05</v>
      </c>
      <c r="P58">
        <v>116.8</v>
      </c>
      <c r="Q58">
        <f t="shared" si="10"/>
        <v>-12.152300882877196</v>
      </c>
      <c r="R58">
        <v>7</v>
      </c>
      <c r="S58">
        <v>260</v>
      </c>
    </row>
    <row r="59" spans="9:23">
      <c r="N59">
        <f t="shared" si="9"/>
        <v>56</v>
      </c>
      <c r="O59">
        <v>1.35</v>
      </c>
      <c r="P59">
        <v>116.8</v>
      </c>
      <c r="Q59">
        <f t="shared" si="10"/>
        <v>-11.852300882877197</v>
      </c>
      <c r="R59">
        <v>7</v>
      </c>
      <c r="S59">
        <v>260</v>
      </c>
      <c r="V59">
        <f>30000/269</f>
        <v>111.52416356877323</v>
      </c>
    </row>
    <row r="60" spans="9:23">
      <c r="N60">
        <f t="shared" si="9"/>
        <v>57</v>
      </c>
      <c r="O60">
        <v>1.65</v>
      </c>
      <c r="P60">
        <v>116.8</v>
      </c>
      <c r="Q60">
        <f t="shared" si="10"/>
        <v>-11.552300882877196</v>
      </c>
      <c r="R60">
        <v>7</v>
      </c>
      <c r="S60">
        <v>260</v>
      </c>
      <c r="V60">
        <f>19*100/60</f>
        <v>31.666666666666668</v>
      </c>
    </row>
    <row r="61" spans="9:23">
      <c r="N61">
        <f t="shared" si="9"/>
        <v>58</v>
      </c>
      <c r="O61">
        <v>1.95</v>
      </c>
      <c r="P61">
        <v>116.8</v>
      </c>
      <c r="Q61">
        <f t="shared" si="10"/>
        <v>-11.252300882877197</v>
      </c>
      <c r="R61">
        <v>7</v>
      </c>
      <c r="S61">
        <v>260</v>
      </c>
    </row>
    <row r="62" spans="9:23">
      <c r="N62">
        <f t="shared" si="9"/>
        <v>59</v>
      </c>
      <c r="P62">
        <v>116.8</v>
      </c>
      <c r="Q62">
        <f>-13</f>
        <v>-13</v>
      </c>
      <c r="R62">
        <v>12</v>
      </c>
      <c r="S62">
        <v>1</v>
      </c>
    </row>
    <row r="63" spans="9:23">
      <c r="N63">
        <f t="shared" si="9"/>
        <v>60</v>
      </c>
      <c r="O63">
        <v>2.5</v>
      </c>
      <c r="P63">
        <v>100.8</v>
      </c>
      <c r="Q63">
        <f>VLOOKUP(P63,$E$4:$F$36,2,FALSE)+2.5</f>
        <v>-9.9100532324061525</v>
      </c>
      <c r="R63">
        <v>12</v>
      </c>
      <c r="S63">
        <v>260</v>
      </c>
    </row>
    <row r="64" spans="9:23">
      <c r="N64">
        <f t="shared" si="9"/>
        <v>61</v>
      </c>
      <c r="O64">
        <v>2.5</v>
      </c>
      <c r="P64">
        <v>104.8</v>
      </c>
      <c r="Q64">
        <f t="shared" ref="Q64:Q71" si="11">VLOOKUP(P64,$E$4:$F$36,2,FALSE)+2.5</f>
        <v>-9.7855010102207149</v>
      </c>
      <c r="R64">
        <v>12</v>
      </c>
      <c r="S64">
        <v>260</v>
      </c>
    </row>
    <row r="65" spans="14:19">
      <c r="N65">
        <f t="shared" si="9"/>
        <v>62</v>
      </c>
      <c r="O65">
        <v>2.5</v>
      </c>
      <c r="P65">
        <v>108.8</v>
      </c>
      <c r="Q65">
        <f t="shared" si="11"/>
        <v>-9.8429632339374287</v>
      </c>
      <c r="R65">
        <v>12</v>
      </c>
      <c r="S65">
        <v>260</v>
      </c>
    </row>
    <row r="66" spans="14:19">
      <c r="N66">
        <f t="shared" si="9"/>
        <v>63</v>
      </c>
      <c r="O66">
        <v>2.5</v>
      </c>
      <c r="P66">
        <v>112.8</v>
      </c>
      <c r="Q66">
        <f t="shared" si="11"/>
        <v>-10.418957491619231</v>
      </c>
      <c r="R66">
        <v>12</v>
      </c>
      <c r="S66">
        <v>260</v>
      </c>
    </row>
    <row r="67" spans="14:19">
      <c r="N67">
        <f t="shared" si="9"/>
        <v>64</v>
      </c>
      <c r="O67">
        <v>2.5</v>
      </c>
      <c r="P67">
        <v>116.8</v>
      </c>
      <c r="Q67">
        <f t="shared" si="11"/>
        <v>-10.702300882877196</v>
      </c>
      <c r="R67">
        <v>12</v>
      </c>
      <c r="S67">
        <v>260</v>
      </c>
    </row>
    <row r="68" spans="14:19">
      <c r="N68">
        <f t="shared" si="9"/>
        <v>65</v>
      </c>
      <c r="O68">
        <v>2.5</v>
      </c>
      <c r="P68">
        <v>120.8</v>
      </c>
      <c r="Q68">
        <f t="shared" si="11"/>
        <v>-10.472891282987765</v>
      </c>
      <c r="R68">
        <v>12</v>
      </c>
      <c r="S68">
        <v>260</v>
      </c>
    </row>
    <row r="69" spans="14:19">
      <c r="N69">
        <f t="shared" si="9"/>
        <v>66</v>
      </c>
      <c r="O69">
        <v>2.5</v>
      </c>
      <c r="P69">
        <v>124.8</v>
      </c>
      <c r="Q69">
        <f t="shared" si="11"/>
        <v>-9.9929988897294741</v>
      </c>
      <c r="R69">
        <v>12</v>
      </c>
      <c r="S69">
        <v>260</v>
      </c>
    </row>
    <row r="70" spans="14:19">
      <c r="N70">
        <f t="shared" si="9"/>
        <v>67</v>
      </c>
      <c r="O70">
        <v>2.5</v>
      </c>
      <c r="P70">
        <v>128.80000000000001</v>
      </c>
      <c r="Q70">
        <f t="shared" si="11"/>
        <v>-9.9786723230491781</v>
      </c>
      <c r="R70">
        <v>12</v>
      </c>
      <c r="S70">
        <v>260</v>
      </c>
    </row>
    <row r="71" spans="14:19">
      <c r="N71">
        <f t="shared" si="9"/>
        <v>68</v>
      </c>
      <c r="O71">
        <v>2.5</v>
      </c>
      <c r="P71">
        <v>132.80000000000001</v>
      </c>
      <c r="Q71">
        <f t="shared" si="11"/>
        <v>-10.129846625193586</v>
      </c>
      <c r="R71">
        <v>12</v>
      </c>
      <c r="S71">
        <v>260</v>
      </c>
    </row>
    <row r="72" spans="14:19">
      <c r="S72">
        <f>SUM(S4:S71)*1000/269/3600</f>
        <v>9.8223874432052884</v>
      </c>
    </row>
  </sheetData>
  <mergeCells count="2">
    <mergeCell ref="C2:H2"/>
    <mergeCell ref="J2:K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AA73"/>
  <sheetViews>
    <sheetView zoomScale="70" zoomScaleNormal="70" workbookViewId="0">
      <selection activeCell="I11" sqref="I11"/>
    </sheetView>
  </sheetViews>
  <sheetFormatPr defaultRowHeight="15"/>
  <cols>
    <col min="10" max="10" width="11.28515625" bestFit="1" customWidth="1"/>
    <col min="11" max="11" width="10.28515625" bestFit="1" customWidth="1"/>
    <col min="12" max="14" width="10.28515625" customWidth="1"/>
    <col min="22" max="22" width="9.5703125" bestFit="1" customWidth="1"/>
    <col min="23" max="23" width="12" bestFit="1" customWidth="1"/>
    <col min="24" max="24" width="10.7109375" bestFit="1" customWidth="1"/>
    <col min="25" max="25" width="11" bestFit="1" customWidth="1"/>
    <col min="27" max="27" width="9.5703125" bestFit="1" customWidth="1"/>
  </cols>
  <sheetData>
    <row r="2" spans="2:25">
      <c r="E2" t="s">
        <v>168</v>
      </c>
      <c r="J2" t="s">
        <v>166</v>
      </c>
    </row>
    <row r="3" spans="2:25">
      <c r="B3" t="str">
        <f>Work!C3</f>
        <v>RUN</v>
      </c>
      <c r="C3" t="str">
        <f>Work!D3</f>
        <v>REC</v>
      </c>
      <c r="D3" t="str">
        <f>Work!E3</f>
        <v>X-AXIS</v>
      </c>
      <c r="E3" t="str">
        <f>Work!F3</f>
        <v>Y-WALL</v>
      </c>
      <c r="G3" t="s">
        <v>175</v>
      </c>
      <c r="J3" t="str">
        <f>Work!J3</f>
        <v>Y-WALL</v>
      </c>
      <c r="L3" t="s">
        <v>167</v>
      </c>
      <c r="Q3" t="s">
        <v>117</v>
      </c>
      <c r="R3" t="s">
        <v>157</v>
      </c>
      <c r="S3" t="s">
        <v>115</v>
      </c>
      <c r="T3" t="s">
        <v>118</v>
      </c>
      <c r="U3" t="s">
        <v>35</v>
      </c>
      <c r="V3" t="s">
        <v>162</v>
      </c>
      <c r="W3" t="s">
        <v>172</v>
      </c>
      <c r="X3" t="s">
        <v>173</v>
      </c>
      <c r="Y3" t="s">
        <v>174</v>
      </c>
    </row>
    <row r="4" spans="2:25">
      <c r="B4">
        <f>Work!C4</f>
        <v>1</v>
      </c>
      <c r="C4">
        <f>Work!D4</f>
        <v>1</v>
      </c>
      <c r="D4">
        <f>Work!E4</f>
        <v>100.8</v>
      </c>
      <c r="E4">
        <f>Work!F4</f>
        <v>-12.410053232406153</v>
      </c>
      <c r="G4">
        <v>-16</v>
      </c>
      <c r="H4">
        <v>1</v>
      </c>
      <c r="I4" s="3">
        <f>D4</f>
        <v>100.8</v>
      </c>
      <c r="J4" s="7">
        <f>Work!J4</f>
        <v>-12.497999999999999</v>
      </c>
      <c r="K4" s="6">
        <f>J4-E4</f>
        <v>-8.7946767593846786E-2</v>
      </c>
      <c r="L4" s="6">
        <f>J4</f>
        <v>-12.497999999999999</v>
      </c>
      <c r="M4" s="6">
        <f>L4+0.15</f>
        <v>-12.347999999999999</v>
      </c>
      <c r="N4" s="10">
        <f>M4-J4</f>
        <v>0.15000000000000036</v>
      </c>
      <c r="O4" s="11"/>
      <c r="P4" s="11">
        <f>S4-116.8</f>
        <v>-16</v>
      </c>
      <c r="Q4">
        <v>1</v>
      </c>
      <c r="R4">
        <v>0.15</v>
      </c>
      <c r="S4">
        <v>100.8</v>
      </c>
      <c r="T4" s="5">
        <f t="shared" ref="T4:T36" si="0">L4+R4</f>
        <v>-12.347999999999999</v>
      </c>
      <c r="U4">
        <v>5.5</v>
      </c>
      <c r="V4" s="15">
        <v>175</v>
      </c>
      <c r="W4">
        <v>987</v>
      </c>
    </row>
    <row r="5" spans="2:25">
      <c r="B5">
        <f>Work!C5</f>
        <v>2</v>
      </c>
      <c r="C5">
        <f>Work!D5</f>
        <v>2</v>
      </c>
      <c r="D5">
        <f>Work!E5</f>
        <v>101.8</v>
      </c>
      <c r="E5">
        <f>Work!F5</f>
        <v>-12.388037543435935</v>
      </c>
      <c r="G5">
        <f>G4+1</f>
        <v>-15</v>
      </c>
      <c r="H5">
        <f>H4+1</f>
        <v>2</v>
      </c>
      <c r="I5" s="3">
        <f t="shared" ref="I5:I36" si="1">D5</f>
        <v>101.8</v>
      </c>
      <c r="J5" s="8"/>
      <c r="K5" s="5"/>
      <c r="L5" s="6">
        <f t="shared" ref="L5:L35" si="2">E5+$L$38</f>
        <v>-12.445828216565767</v>
      </c>
      <c r="M5" s="6">
        <f t="shared" ref="M5:M36" si="3">L5+0.15</f>
        <v>-12.295828216565766</v>
      </c>
      <c r="N5" s="10"/>
      <c r="O5" s="12"/>
      <c r="P5" s="11">
        <f t="shared" ref="P5:P68" si="4">S5-116.8</f>
        <v>-15</v>
      </c>
      <c r="Q5">
        <v>2</v>
      </c>
      <c r="R5">
        <v>0.15</v>
      </c>
      <c r="S5">
        <v>101.8</v>
      </c>
      <c r="T5" s="5">
        <f t="shared" si="0"/>
        <v>-12.295828216565766</v>
      </c>
      <c r="U5">
        <v>5.5</v>
      </c>
      <c r="V5" s="15">
        <v>175</v>
      </c>
      <c r="W5">
        <v>997</v>
      </c>
      <c r="Y5">
        <f>275/300*V5</f>
        <v>160.41666666666666</v>
      </c>
    </row>
    <row r="6" spans="2:25">
      <c r="B6">
        <f>Work!C6</f>
        <v>3</v>
      </c>
      <c r="C6">
        <f>Work!D6</f>
        <v>3</v>
      </c>
      <c r="D6">
        <f>Work!E6</f>
        <v>102.8</v>
      </c>
      <c r="E6">
        <f>Work!F6</f>
        <v>-12.338637708134279</v>
      </c>
      <c r="G6">
        <f t="shared" ref="G6:G36" si="5">G5+1</f>
        <v>-14</v>
      </c>
      <c r="H6">
        <f t="shared" ref="H6:H36" si="6">H5+1</f>
        <v>3</v>
      </c>
      <c r="I6" s="3">
        <f t="shared" si="1"/>
        <v>102.8</v>
      </c>
      <c r="J6" s="8"/>
      <c r="K6" s="5"/>
      <c r="L6" s="6">
        <f t="shared" si="2"/>
        <v>-12.39642838126411</v>
      </c>
      <c r="M6" s="6">
        <f t="shared" si="3"/>
        <v>-12.24642838126411</v>
      </c>
      <c r="N6" s="10"/>
      <c r="O6" s="12"/>
      <c r="P6" s="11">
        <f t="shared" si="4"/>
        <v>-14</v>
      </c>
      <c r="Q6">
        <v>3</v>
      </c>
      <c r="R6">
        <v>0.15</v>
      </c>
      <c r="S6">
        <v>102.8</v>
      </c>
      <c r="T6" s="5">
        <f t="shared" si="0"/>
        <v>-12.24642838126411</v>
      </c>
      <c r="U6">
        <v>5.5</v>
      </c>
      <c r="V6" s="15">
        <v>175</v>
      </c>
      <c r="W6">
        <v>1011</v>
      </c>
    </row>
    <row r="7" spans="2:25">
      <c r="B7">
        <f>Work!C7</f>
        <v>4</v>
      </c>
      <c r="C7">
        <f>Work!D7</f>
        <v>4</v>
      </c>
      <c r="D7">
        <f>Work!E7</f>
        <v>103.8</v>
      </c>
      <c r="E7">
        <f>Work!F7</f>
        <v>-12.301287435323525</v>
      </c>
      <c r="G7">
        <f t="shared" si="5"/>
        <v>-13</v>
      </c>
      <c r="H7">
        <f t="shared" si="6"/>
        <v>4</v>
      </c>
      <c r="I7" s="3">
        <f t="shared" si="1"/>
        <v>103.8</v>
      </c>
      <c r="J7" s="7">
        <f>Work!J7</f>
        <v>-12.380049193459367</v>
      </c>
      <c r="K7" s="6">
        <f>J7-E7</f>
        <v>-7.8761758135842186E-2</v>
      </c>
      <c r="L7" s="6">
        <f>J7</f>
        <v>-12.380049193459367</v>
      </c>
      <c r="M7" s="6">
        <f t="shared" si="3"/>
        <v>-12.230049193459367</v>
      </c>
      <c r="N7" s="10"/>
      <c r="O7" s="12"/>
      <c r="P7" s="11">
        <f t="shared" si="4"/>
        <v>-13</v>
      </c>
      <c r="Q7">
        <v>4</v>
      </c>
      <c r="R7">
        <v>0.15</v>
      </c>
      <c r="S7">
        <v>103.8</v>
      </c>
      <c r="T7" s="5">
        <f t="shared" si="0"/>
        <v>-12.230049193459367</v>
      </c>
      <c r="U7">
        <v>5.5</v>
      </c>
      <c r="V7" s="15">
        <v>175</v>
      </c>
      <c r="W7">
        <v>980</v>
      </c>
    </row>
    <row r="8" spans="2:25">
      <c r="B8">
        <f>Work!C8</f>
        <v>5</v>
      </c>
      <c r="C8">
        <f>Work!D8</f>
        <v>5</v>
      </c>
      <c r="D8">
        <f>Work!E8</f>
        <v>104.8</v>
      </c>
      <c r="E8">
        <f>Work!F8</f>
        <v>-12.285501010220715</v>
      </c>
      <c r="G8">
        <f t="shared" si="5"/>
        <v>-12</v>
      </c>
      <c r="H8">
        <f t="shared" si="6"/>
        <v>5</v>
      </c>
      <c r="I8" s="3">
        <f t="shared" si="1"/>
        <v>104.8</v>
      </c>
      <c r="J8" s="8"/>
      <c r="K8" s="5"/>
      <c r="L8" s="6">
        <f t="shared" si="2"/>
        <v>-12.343291683350547</v>
      </c>
      <c r="M8" s="6">
        <f t="shared" si="3"/>
        <v>-12.193291683350546</v>
      </c>
      <c r="N8" s="10"/>
      <c r="O8" s="12"/>
      <c r="P8" s="11">
        <f t="shared" si="4"/>
        <v>-12</v>
      </c>
      <c r="Q8">
        <v>5</v>
      </c>
      <c r="R8">
        <v>0.15</v>
      </c>
      <c r="S8">
        <v>104.8</v>
      </c>
      <c r="T8" s="5">
        <f t="shared" si="0"/>
        <v>-12.193291683350546</v>
      </c>
      <c r="U8">
        <v>5.5</v>
      </c>
      <c r="V8" s="15">
        <v>175</v>
      </c>
      <c r="W8">
        <v>978</v>
      </c>
    </row>
    <row r="9" spans="2:25">
      <c r="B9">
        <f>Work!C9</f>
        <v>6</v>
      </c>
      <c r="C9">
        <f>Work!D9</f>
        <v>6</v>
      </c>
      <c r="D9">
        <f>Work!E9</f>
        <v>105.8</v>
      </c>
      <c r="E9">
        <f>Work!F9</f>
        <v>-12.247773748162029</v>
      </c>
      <c r="G9">
        <f t="shared" si="5"/>
        <v>-11</v>
      </c>
      <c r="H9">
        <f t="shared" si="6"/>
        <v>6</v>
      </c>
      <c r="I9" s="3">
        <f t="shared" si="1"/>
        <v>105.8</v>
      </c>
      <c r="J9" s="7">
        <f>Work!J9</f>
        <v>-12.289257763127528</v>
      </c>
      <c r="K9" s="6">
        <f>J9-E9</f>
        <v>-4.1484014965499583E-2</v>
      </c>
      <c r="L9" s="6">
        <f>J9</f>
        <v>-12.289257763127528</v>
      </c>
      <c r="M9" s="6">
        <f t="shared" si="3"/>
        <v>-12.139257763127528</v>
      </c>
      <c r="N9" s="10"/>
      <c r="O9" s="12"/>
      <c r="P9" s="11">
        <f t="shared" si="4"/>
        <v>-11</v>
      </c>
      <c r="Q9">
        <v>6</v>
      </c>
      <c r="R9">
        <v>0.15</v>
      </c>
      <c r="S9">
        <v>105.8</v>
      </c>
      <c r="T9" s="5">
        <f t="shared" si="0"/>
        <v>-12.139257763127528</v>
      </c>
      <c r="U9">
        <v>5.5</v>
      </c>
      <c r="V9" s="15">
        <v>175</v>
      </c>
      <c r="W9">
        <v>1041</v>
      </c>
    </row>
    <row r="10" spans="2:25">
      <c r="B10">
        <f>Work!C10</f>
        <v>7</v>
      </c>
      <c r="C10">
        <f>Work!D10</f>
        <v>7</v>
      </c>
      <c r="D10">
        <f>Work!E10</f>
        <v>106.8</v>
      </c>
      <c r="E10">
        <f>Work!F10</f>
        <v>-12.219823787215148</v>
      </c>
      <c r="G10">
        <f t="shared" si="5"/>
        <v>-10</v>
      </c>
      <c r="H10">
        <f t="shared" si="6"/>
        <v>7</v>
      </c>
      <c r="I10" s="3">
        <f t="shared" si="1"/>
        <v>106.8</v>
      </c>
      <c r="J10" s="8"/>
      <c r="K10" s="5"/>
      <c r="L10" s="6">
        <f t="shared" si="2"/>
        <v>-12.27761446034498</v>
      </c>
      <c r="M10" s="6">
        <f t="shared" si="3"/>
        <v>-12.127614460344979</v>
      </c>
      <c r="N10" s="10"/>
      <c r="O10" s="12"/>
      <c r="P10" s="11">
        <f t="shared" si="4"/>
        <v>-10</v>
      </c>
      <c r="Q10">
        <v>7</v>
      </c>
      <c r="R10">
        <v>0.15</v>
      </c>
      <c r="S10">
        <v>106.8</v>
      </c>
      <c r="T10" s="5">
        <f t="shared" si="0"/>
        <v>-12.127614460344979</v>
      </c>
      <c r="U10">
        <v>5.5</v>
      </c>
      <c r="V10" s="15">
        <v>175</v>
      </c>
      <c r="W10">
        <v>1002</v>
      </c>
    </row>
    <row r="11" spans="2:25">
      <c r="B11">
        <f>Work!C11</f>
        <v>8</v>
      </c>
      <c r="C11">
        <f>Work!D11</f>
        <v>8</v>
      </c>
      <c r="D11">
        <f>Work!E11</f>
        <v>107.8</v>
      </c>
      <c r="E11">
        <f>Work!F11</f>
        <v>-12.159085664169838</v>
      </c>
      <c r="G11">
        <f t="shared" si="5"/>
        <v>-9</v>
      </c>
      <c r="H11">
        <f t="shared" si="6"/>
        <v>8</v>
      </c>
      <c r="I11" s="3">
        <f t="shared" si="1"/>
        <v>107.8</v>
      </c>
      <c r="J11" s="7">
        <f>Work!J11</f>
        <v>-12.196999999999999</v>
      </c>
      <c r="K11" s="6">
        <f>J11-E11</f>
        <v>-3.7914335830160795E-2</v>
      </c>
      <c r="L11" s="6">
        <f>J11</f>
        <v>-12.196999999999999</v>
      </c>
      <c r="M11" s="6">
        <f t="shared" si="3"/>
        <v>-12.046999999999999</v>
      </c>
      <c r="N11" s="10">
        <f>M11-J11</f>
        <v>0.15000000000000036</v>
      </c>
      <c r="O11" s="11"/>
      <c r="P11" s="11">
        <f t="shared" si="4"/>
        <v>-9</v>
      </c>
      <c r="Q11">
        <v>8</v>
      </c>
      <c r="R11">
        <v>0.15</v>
      </c>
      <c r="S11">
        <v>107.8</v>
      </c>
      <c r="T11" s="5">
        <f t="shared" si="0"/>
        <v>-12.046999999999999</v>
      </c>
      <c r="U11">
        <v>5.5</v>
      </c>
      <c r="V11" s="15">
        <v>175</v>
      </c>
      <c r="W11">
        <v>940</v>
      </c>
    </row>
    <row r="12" spans="2:25">
      <c r="B12">
        <f>Work!C12</f>
        <v>9</v>
      </c>
      <c r="C12">
        <f>Work!D12</f>
        <v>9</v>
      </c>
      <c r="D12">
        <f>Work!E12</f>
        <v>108.8</v>
      </c>
      <c r="E12">
        <f>Work!F12</f>
        <v>-12.342963233937429</v>
      </c>
      <c r="G12">
        <f t="shared" si="5"/>
        <v>-8</v>
      </c>
      <c r="H12">
        <f t="shared" si="6"/>
        <v>9</v>
      </c>
      <c r="I12" s="3">
        <f t="shared" si="1"/>
        <v>108.8</v>
      </c>
      <c r="J12" s="8"/>
      <c r="K12" s="5"/>
      <c r="L12" s="6">
        <f t="shared" si="2"/>
        <v>-12.40075390706726</v>
      </c>
      <c r="M12" s="6">
        <f t="shared" si="3"/>
        <v>-12.25075390706726</v>
      </c>
      <c r="N12" s="10"/>
      <c r="O12" s="12"/>
      <c r="P12" s="11">
        <f t="shared" si="4"/>
        <v>-8</v>
      </c>
      <c r="Q12">
        <v>9</v>
      </c>
      <c r="R12">
        <v>0.15</v>
      </c>
      <c r="S12">
        <v>108.8</v>
      </c>
      <c r="T12" s="5">
        <f t="shared" si="0"/>
        <v>-12.25075390706726</v>
      </c>
      <c r="U12">
        <v>5.5</v>
      </c>
      <c r="V12" s="15">
        <v>235</v>
      </c>
      <c r="W12">
        <v>600</v>
      </c>
    </row>
    <row r="13" spans="2:25">
      <c r="B13">
        <f>Work!C13</f>
        <v>24</v>
      </c>
      <c r="C13">
        <f>Work!D13</f>
        <v>10</v>
      </c>
      <c r="D13">
        <f>Work!E13</f>
        <v>109.8</v>
      </c>
      <c r="E13">
        <f>Work!F13</f>
        <v>-12.595342013812655</v>
      </c>
      <c r="G13">
        <f t="shared" si="5"/>
        <v>-7</v>
      </c>
      <c r="H13">
        <f t="shared" si="6"/>
        <v>10</v>
      </c>
      <c r="I13" s="3">
        <f t="shared" si="1"/>
        <v>109.8</v>
      </c>
      <c r="J13" s="8"/>
      <c r="K13" s="5"/>
      <c r="L13" s="6">
        <f t="shared" si="2"/>
        <v>-12.653132686942486</v>
      </c>
      <c r="M13" s="6">
        <f t="shared" si="3"/>
        <v>-12.503132686942486</v>
      </c>
      <c r="N13" s="10"/>
      <c r="O13" s="12"/>
      <c r="P13" s="11">
        <f t="shared" si="4"/>
        <v>-7</v>
      </c>
      <c r="Q13">
        <v>10</v>
      </c>
      <c r="R13">
        <v>0.15</v>
      </c>
      <c r="S13">
        <v>109.8</v>
      </c>
      <c r="T13" s="5">
        <f t="shared" si="0"/>
        <v>-12.503132686942486</v>
      </c>
      <c r="U13">
        <v>5.5</v>
      </c>
      <c r="V13" s="15">
        <v>235</v>
      </c>
      <c r="W13">
        <v>691</v>
      </c>
    </row>
    <row r="14" spans="2:25">
      <c r="B14">
        <f>Work!C14</f>
        <v>25</v>
      </c>
      <c r="C14">
        <f>Work!D14</f>
        <v>11</v>
      </c>
      <c r="D14">
        <f>Work!E14</f>
        <v>110.8</v>
      </c>
      <c r="E14">
        <f>Work!F14</f>
        <v>-12.742484504167422</v>
      </c>
      <c r="G14">
        <f t="shared" si="5"/>
        <v>-6</v>
      </c>
      <c r="H14">
        <f t="shared" si="6"/>
        <v>11</v>
      </c>
      <c r="I14" s="3">
        <f t="shared" si="1"/>
        <v>110.8</v>
      </c>
      <c r="J14" s="8"/>
      <c r="K14" s="5"/>
      <c r="L14" s="6">
        <f t="shared" si="2"/>
        <v>-12.800275177297253</v>
      </c>
      <c r="M14" s="6">
        <f t="shared" si="3"/>
        <v>-12.650275177297253</v>
      </c>
      <c r="N14" s="10"/>
      <c r="O14" s="12"/>
      <c r="P14" s="11">
        <f t="shared" si="4"/>
        <v>-6</v>
      </c>
      <c r="Q14">
        <v>11</v>
      </c>
      <c r="R14">
        <v>0.15</v>
      </c>
      <c r="S14">
        <v>110.8</v>
      </c>
      <c r="T14" s="5">
        <f t="shared" si="0"/>
        <v>-12.650275177297253</v>
      </c>
      <c r="U14">
        <v>5.5</v>
      </c>
      <c r="V14" s="15">
        <v>235</v>
      </c>
      <c r="W14">
        <v>660</v>
      </c>
    </row>
    <row r="15" spans="2:25">
      <c r="B15">
        <f>Work!C15</f>
        <v>26</v>
      </c>
      <c r="C15">
        <f>Work!D15</f>
        <v>12</v>
      </c>
      <c r="D15">
        <f>Work!E15</f>
        <v>111.8</v>
      </c>
      <c r="E15">
        <f>Work!F15</f>
        <v>-12.861909112569638</v>
      </c>
      <c r="G15">
        <f t="shared" si="5"/>
        <v>-5</v>
      </c>
      <c r="H15">
        <f t="shared" si="6"/>
        <v>12</v>
      </c>
      <c r="I15" s="3">
        <f t="shared" si="1"/>
        <v>111.8</v>
      </c>
      <c r="J15" s="13">
        <f>Work!J15</f>
        <v>-12.932434530331628</v>
      </c>
      <c r="K15" s="14"/>
      <c r="L15" s="6">
        <f>J15</f>
        <v>-12.932434530331628</v>
      </c>
      <c r="M15" s="6">
        <f t="shared" si="3"/>
        <v>-12.782434530331628</v>
      </c>
      <c r="N15" s="10">
        <f>M15-J15</f>
        <v>0.15000000000000036</v>
      </c>
      <c r="O15" s="12"/>
      <c r="P15" s="11">
        <f t="shared" si="4"/>
        <v>-5</v>
      </c>
      <c r="Q15">
        <v>12</v>
      </c>
      <c r="R15">
        <v>0.15</v>
      </c>
      <c r="S15">
        <v>111.8</v>
      </c>
      <c r="T15" s="5">
        <f t="shared" si="0"/>
        <v>-12.782434530331628</v>
      </c>
      <c r="U15">
        <v>5.5</v>
      </c>
      <c r="V15" s="15">
        <v>235</v>
      </c>
      <c r="W15">
        <v>565</v>
      </c>
    </row>
    <row r="16" spans="2:25">
      <c r="B16">
        <f>Work!C16</f>
        <v>27</v>
      </c>
      <c r="C16">
        <f>Work!D16</f>
        <v>13</v>
      </c>
      <c r="D16">
        <f>Work!E16</f>
        <v>112.8</v>
      </c>
      <c r="E16">
        <f>Work!F16</f>
        <v>-12.918957491619231</v>
      </c>
      <c r="G16">
        <f t="shared" si="5"/>
        <v>-4</v>
      </c>
      <c r="H16">
        <f t="shared" si="6"/>
        <v>13</v>
      </c>
      <c r="I16" s="3">
        <f t="shared" si="1"/>
        <v>112.8</v>
      </c>
      <c r="J16" s="8"/>
      <c r="K16" s="5"/>
      <c r="L16" s="6">
        <f t="shared" si="2"/>
        <v>-12.976748164749063</v>
      </c>
      <c r="M16" s="6">
        <f t="shared" si="3"/>
        <v>-12.826748164749063</v>
      </c>
      <c r="N16" s="10"/>
      <c r="O16" s="12"/>
      <c r="P16" s="11">
        <f t="shared" si="4"/>
        <v>-4</v>
      </c>
      <c r="Q16">
        <v>13</v>
      </c>
      <c r="R16">
        <v>0.15</v>
      </c>
      <c r="S16">
        <v>112.8</v>
      </c>
      <c r="T16" s="5">
        <f t="shared" si="0"/>
        <v>-12.826748164749063</v>
      </c>
      <c r="U16">
        <v>5.5</v>
      </c>
      <c r="V16" s="15">
        <v>235</v>
      </c>
      <c r="W16">
        <v>664</v>
      </c>
    </row>
    <row r="17" spans="2:23">
      <c r="B17">
        <f>Work!C17</f>
        <v>28</v>
      </c>
      <c r="C17">
        <f>Work!D17</f>
        <v>14</v>
      </c>
      <c r="D17">
        <f>Work!E17</f>
        <v>113.8</v>
      </c>
      <c r="E17">
        <f>Work!F17</f>
        <v>-13.008405239582213</v>
      </c>
      <c r="G17">
        <f t="shared" si="5"/>
        <v>-3</v>
      </c>
      <c r="H17">
        <f t="shared" si="6"/>
        <v>14</v>
      </c>
      <c r="I17" s="3">
        <f t="shared" si="1"/>
        <v>113.8</v>
      </c>
      <c r="J17" s="8"/>
      <c r="K17" s="5"/>
      <c r="L17" s="6">
        <f t="shared" si="2"/>
        <v>-13.066195912712045</v>
      </c>
      <c r="M17" s="6">
        <f t="shared" si="3"/>
        <v>-12.916195912712045</v>
      </c>
      <c r="N17" s="10"/>
      <c r="O17" s="12"/>
      <c r="P17" s="11">
        <f t="shared" si="4"/>
        <v>-3</v>
      </c>
      <c r="Q17">
        <v>14</v>
      </c>
      <c r="R17">
        <v>0.15</v>
      </c>
      <c r="S17">
        <v>113.8</v>
      </c>
      <c r="T17" s="5">
        <f t="shared" si="0"/>
        <v>-12.916195912712045</v>
      </c>
      <c r="U17">
        <v>5.5</v>
      </c>
      <c r="V17" s="15">
        <v>235</v>
      </c>
      <c r="W17">
        <v>638</v>
      </c>
    </row>
    <row r="18" spans="2:23">
      <c r="B18">
        <f>Work!C18</f>
        <v>29</v>
      </c>
      <c r="C18">
        <f>Work!D18</f>
        <v>15</v>
      </c>
      <c r="D18">
        <f>Work!E18</f>
        <v>114.8</v>
      </c>
      <c r="E18">
        <f>Work!F18</f>
        <v>-13.118976541159759</v>
      </c>
      <c r="G18">
        <f t="shared" si="5"/>
        <v>-2</v>
      </c>
      <c r="H18">
        <f t="shared" si="6"/>
        <v>15</v>
      </c>
      <c r="I18" s="3">
        <f t="shared" si="1"/>
        <v>114.8</v>
      </c>
      <c r="J18" s="8"/>
      <c r="K18" s="5"/>
      <c r="L18" s="6">
        <f t="shared" si="2"/>
        <v>-13.17676721428959</v>
      </c>
      <c r="M18" s="6">
        <f t="shared" si="3"/>
        <v>-13.02676721428959</v>
      </c>
      <c r="N18" s="10"/>
      <c r="O18" s="12"/>
      <c r="P18" s="11">
        <f t="shared" si="4"/>
        <v>-2</v>
      </c>
      <c r="Q18">
        <v>15</v>
      </c>
      <c r="R18">
        <v>0.15</v>
      </c>
      <c r="S18">
        <v>114.8</v>
      </c>
      <c r="T18" s="5">
        <f t="shared" si="0"/>
        <v>-13.02676721428959</v>
      </c>
      <c r="U18">
        <v>5.5</v>
      </c>
      <c r="V18" s="15">
        <v>235</v>
      </c>
      <c r="W18">
        <v>618</v>
      </c>
    </row>
    <row r="19" spans="2:23">
      <c r="B19">
        <f>Work!C19</f>
        <v>30</v>
      </c>
      <c r="C19">
        <f>Work!D19</f>
        <v>16</v>
      </c>
      <c r="D19">
        <f>Work!E19</f>
        <v>115.8</v>
      </c>
      <c r="E19">
        <f>Work!F19</f>
        <v>-13.118796809818512</v>
      </c>
      <c r="G19">
        <f t="shared" si="5"/>
        <v>-1</v>
      </c>
      <c r="H19">
        <f t="shared" si="6"/>
        <v>16</v>
      </c>
      <c r="I19" s="3">
        <f t="shared" si="1"/>
        <v>115.8</v>
      </c>
      <c r="J19" s="8"/>
      <c r="K19" s="5"/>
      <c r="L19" s="6">
        <f t="shared" si="2"/>
        <v>-13.176587482948344</v>
      </c>
      <c r="M19" s="6">
        <f t="shared" si="3"/>
        <v>-13.026587482948344</v>
      </c>
      <c r="N19" s="10"/>
      <c r="O19" s="12"/>
      <c r="P19" s="11">
        <f t="shared" si="4"/>
        <v>-1</v>
      </c>
      <c r="Q19">
        <v>16</v>
      </c>
      <c r="R19">
        <v>0.15</v>
      </c>
      <c r="S19">
        <v>115.8</v>
      </c>
      <c r="T19" s="5">
        <f t="shared" si="0"/>
        <v>-13.026587482948344</v>
      </c>
      <c r="U19">
        <v>5.5</v>
      </c>
      <c r="V19" s="15">
        <v>235</v>
      </c>
      <c r="W19">
        <v>448</v>
      </c>
    </row>
    <row r="20" spans="2:23">
      <c r="B20">
        <f>Work!C20</f>
        <v>31</v>
      </c>
      <c r="C20">
        <f>Work!D20</f>
        <v>17</v>
      </c>
      <c r="D20">
        <f>Work!E20</f>
        <v>116.8</v>
      </c>
      <c r="E20">
        <f>Work!F20</f>
        <v>-13.202300882877196</v>
      </c>
      <c r="G20">
        <f t="shared" si="5"/>
        <v>0</v>
      </c>
      <c r="H20">
        <f t="shared" si="6"/>
        <v>17</v>
      </c>
      <c r="I20" s="3">
        <f t="shared" si="1"/>
        <v>116.8</v>
      </c>
      <c r="J20" s="13">
        <f>Work!J20</f>
        <v>-13.248335169699969</v>
      </c>
      <c r="K20" s="14"/>
      <c r="L20" s="6">
        <f>J20</f>
        <v>-13.248335169699969</v>
      </c>
      <c r="M20" s="6">
        <f t="shared" si="3"/>
        <v>-13.098335169699968</v>
      </c>
      <c r="N20" s="10">
        <f>M20-J20</f>
        <v>0.15000000000000036</v>
      </c>
      <c r="O20" s="11"/>
      <c r="P20" s="11">
        <f t="shared" si="4"/>
        <v>0</v>
      </c>
      <c r="Q20">
        <v>17</v>
      </c>
      <c r="R20">
        <v>0.15</v>
      </c>
      <c r="S20">
        <v>116.8</v>
      </c>
      <c r="T20" s="5">
        <f t="shared" si="0"/>
        <v>-13.098335169699968</v>
      </c>
      <c r="U20">
        <v>5.5</v>
      </c>
      <c r="V20" s="15">
        <v>235</v>
      </c>
      <c r="W20">
        <v>396</v>
      </c>
    </row>
    <row r="21" spans="2:23">
      <c r="B21">
        <f>Work!C21</f>
        <v>32</v>
      </c>
      <c r="C21">
        <f>Work!D21</f>
        <v>18</v>
      </c>
      <c r="D21">
        <f>Work!E21</f>
        <v>117.8</v>
      </c>
      <c r="E21">
        <f>Work!F21</f>
        <v>-13.174963660199229</v>
      </c>
      <c r="G21">
        <f t="shared" si="5"/>
        <v>1</v>
      </c>
      <c r="H21">
        <f t="shared" si="6"/>
        <v>18</v>
      </c>
      <c r="I21" s="3">
        <f t="shared" si="1"/>
        <v>117.8</v>
      </c>
      <c r="J21" s="8"/>
      <c r="K21" s="5"/>
      <c r="L21" s="6">
        <f t="shared" si="2"/>
        <v>-13.23275433332906</v>
      </c>
      <c r="M21" s="6">
        <f t="shared" si="3"/>
        <v>-13.08275433332906</v>
      </c>
      <c r="N21" s="10"/>
      <c r="O21" s="12"/>
      <c r="P21" s="11">
        <f t="shared" si="4"/>
        <v>1</v>
      </c>
      <c r="Q21">
        <v>18</v>
      </c>
      <c r="R21">
        <v>0.15</v>
      </c>
      <c r="S21">
        <v>117.8</v>
      </c>
      <c r="T21" s="5">
        <f t="shared" si="0"/>
        <v>-13.08275433332906</v>
      </c>
      <c r="U21">
        <v>5.5</v>
      </c>
      <c r="V21" s="15">
        <v>235</v>
      </c>
      <c r="W21">
        <v>502</v>
      </c>
    </row>
    <row r="22" spans="2:23">
      <c r="B22">
        <f>Work!C22</f>
        <v>33</v>
      </c>
      <c r="C22">
        <f>Work!D22</f>
        <v>19</v>
      </c>
      <c r="D22">
        <f>Work!E22</f>
        <v>118.8</v>
      </c>
      <c r="E22">
        <f>Work!F22</f>
        <v>-13.176049655827503</v>
      </c>
      <c r="G22">
        <f t="shared" si="5"/>
        <v>2</v>
      </c>
      <c r="H22">
        <f t="shared" si="6"/>
        <v>19</v>
      </c>
      <c r="I22" s="3">
        <f t="shared" si="1"/>
        <v>118.8</v>
      </c>
      <c r="J22" s="8"/>
      <c r="K22" s="5"/>
      <c r="L22" s="6">
        <f t="shared" si="2"/>
        <v>-13.233840328957335</v>
      </c>
      <c r="M22" s="6">
        <f t="shared" si="3"/>
        <v>-13.083840328957335</v>
      </c>
      <c r="N22" s="10"/>
      <c r="O22" s="12"/>
      <c r="P22" s="11">
        <f t="shared" si="4"/>
        <v>2</v>
      </c>
      <c r="Q22">
        <v>19</v>
      </c>
      <c r="R22">
        <v>0.15</v>
      </c>
      <c r="S22">
        <v>118.8</v>
      </c>
      <c r="T22" s="5">
        <f t="shared" si="0"/>
        <v>-13.083840328957335</v>
      </c>
      <c r="U22">
        <v>5.5</v>
      </c>
      <c r="V22" s="15">
        <v>235</v>
      </c>
      <c r="W22">
        <v>582</v>
      </c>
    </row>
    <row r="23" spans="2:23">
      <c r="B23">
        <f>Work!C23</f>
        <v>34</v>
      </c>
      <c r="C23">
        <f>Work!D23</f>
        <v>20</v>
      </c>
      <c r="D23">
        <f>Work!E23</f>
        <v>119.8</v>
      </c>
      <c r="E23">
        <f>Work!F23</f>
        <v>-13.103418441878036</v>
      </c>
      <c r="G23">
        <f t="shared" si="5"/>
        <v>3</v>
      </c>
      <c r="H23">
        <f t="shared" si="6"/>
        <v>20</v>
      </c>
      <c r="I23" s="3">
        <f t="shared" si="1"/>
        <v>119.8</v>
      </c>
      <c r="J23" s="8"/>
      <c r="K23" s="5"/>
      <c r="L23" s="6">
        <f t="shared" si="2"/>
        <v>-13.161209115007868</v>
      </c>
      <c r="M23" s="6">
        <f t="shared" si="3"/>
        <v>-13.011209115007867</v>
      </c>
      <c r="N23" s="10"/>
      <c r="O23" s="12"/>
      <c r="P23" s="11">
        <f t="shared" si="4"/>
        <v>3</v>
      </c>
      <c r="Q23">
        <v>20</v>
      </c>
      <c r="R23">
        <v>0.15</v>
      </c>
      <c r="S23">
        <v>119.8</v>
      </c>
      <c r="T23" s="5">
        <f t="shared" si="0"/>
        <v>-13.011209115007867</v>
      </c>
      <c r="U23">
        <v>5.5</v>
      </c>
      <c r="V23" s="15">
        <v>235</v>
      </c>
      <c r="W23">
        <v>637</v>
      </c>
    </row>
    <row r="24" spans="2:23">
      <c r="B24">
        <f>Work!C24</f>
        <v>35</v>
      </c>
      <c r="C24">
        <f>Work!D24</f>
        <v>21</v>
      </c>
      <c r="D24">
        <f>Work!E24</f>
        <v>120.8</v>
      </c>
      <c r="E24">
        <f>Work!F24</f>
        <v>-12.972891282987765</v>
      </c>
      <c r="G24">
        <f t="shared" si="5"/>
        <v>4</v>
      </c>
      <c r="H24">
        <f t="shared" si="6"/>
        <v>21</v>
      </c>
      <c r="I24" s="3">
        <f t="shared" si="1"/>
        <v>120.8</v>
      </c>
      <c r="J24" s="13">
        <f>Work!J24</f>
        <v>-13.128387595704218</v>
      </c>
      <c r="K24" s="14"/>
      <c r="L24" s="6">
        <f>J24</f>
        <v>-13.128387595704218</v>
      </c>
      <c r="M24" s="6">
        <f t="shared" si="3"/>
        <v>-12.978387595704218</v>
      </c>
      <c r="N24" s="10"/>
      <c r="O24" s="12"/>
      <c r="P24" s="11">
        <f t="shared" si="4"/>
        <v>4</v>
      </c>
      <c r="Q24">
        <v>21</v>
      </c>
      <c r="R24">
        <v>0.15</v>
      </c>
      <c r="S24">
        <v>120.8</v>
      </c>
      <c r="T24" s="5">
        <f t="shared" si="0"/>
        <v>-12.978387595704218</v>
      </c>
      <c r="U24">
        <v>5.5</v>
      </c>
      <c r="V24" s="15">
        <v>235</v>
      </c>
      <c r="W24">
        <v>626</v>
      </c>
    </row>
    <row r="25" spans="2:23">
      <c r="B25">
        <f>Work!C25</f>
        <v>36</v>
      </c>
      <c r="C25">
        <f>Work!D25</f>
        <v>22</v>
      </c>
      <c r="D25">
        <f>Work!E25</f>
        <v>121.8</v>
      </c>
      <c r="E25">
        <f>Work!F25</f>
        <v>-12.880743055818757</v>
      </c>
      <c r="G25">
        <f t="shared" si="5"/>
        <v>5</v>
      </c>
      <c r="H25">
        <f t="shared" si="6"/>
        <v>22</v>
      </c>
      <c r="I25" s="3">
        <f t="shared" si="1"/>
        <v>121.8</v>
      </c>
      <c r="J25" s="8"/>
      <c r="K25" s="5"/>
      <c r="L25" s="6">
        <f t="shared" si="2"/>
        <v>-12.938533728948588</v>
      </c>
      <c r="M25" s="6">
        <f t="shared" si="3"/>
        <v>-12.788533728948588</v>
      </c>
      <c r="N25" s="10"/>
      <c r="O25" s="12"/>
      <c r="P25" s="11">
        <f t="shared" si="4"/>
        <v>5</v>
      </c>
      <c r="Q25">
        <v>22</v>
      </c>
      <c r="R25">
        <v>0.15</v>
      </c>
      <c r="S25">
        <v>121.8</v>
      </c>
      <c r="T25" s="5">
        <f t="shared" si="0"/>
        <v>-12.788533728948588</v>
      </c>
      <c r="U25">
        <v>5.5</v>
      </c>
      <c r="V25" s="15">
        <v>235</v>
      </c>
      <c r="W25">
        <v>625</v>
      </c>
    </row>
    <row r="26" spans="2:23">
      <c r="B26">
        <f>Work!C26</f>
        <v>37</v>
      </c>
      <c r="C26">
        <f>Work!D26</f>
        <v>23</v>
      </c>
      <c r="D26">
        <f>Work!E26</f>
        <v>122.8</v>
      </c>
      <c r="E26">
        <f>Work!F26</f>
        <v>-12.804070119378162</v>
      </c>
      <c r="G26">
        <f t="shared" si="5"/>
        <v>6</v>
      </c>
      <c r="H26">
        <f t="shared" si="6"/>
        <v>23</v>
      </c>
      <c r="I26" s="3">
        <f t="shared" si="1"/>
        <v>122.8</v>
      </c>
      <c r="J26" s="8"/>
      <c r="K26" s="5"/>
      <c r="L26" s="6">
        <f t="shared" si="2"/>
        <v>-12.861860792507994</v>
      </c>
      <c r="M26" s="6">
        <f t="shared" si="3"/>
        <v>-12.711860792507993</v>
      </c>
      <c r="N26" s="10"/>
      <c r="O26" s="12"/>
      <c r="P26" s="11">
        <f t="shared" si="4"/>
        <v>6</v>
      </c>
      <c r="Q26">
        <v>23</v>
      </c>
      <c r="R26">
        <v>0.15</v>
      </c>
      <c r="S26">
        <v>122.8</v>
      </c>
      <c r="T26" s="5">
        <f t="shared" si="0"/>
        <v>-12.711860792507993</v>
      </c>
      <c r="U26">
        <v>5.5</v>
      </c>
      <c r="V26" s="15">
        <v>235</v>
      </c>
      <c r="W26">
        <v>667</v>
      </c>
    </row>
    <row r="27" spans="2:23">
      <c r="B27">
        <f>Work!C27</f>
        <v>38</v>
      </c>
      <c r="C27">
        <f>Work!D27</f>
        <v>24</v>
      </c>
      <c r="D27">
        <f>Work!E27</f>
        <v>123.8</v>
      </c>
      <c r="E27">
        <f>Work!F27</f>
        <v>-12.624912521618475</v>
      </c>
      <c r="G27">
        <f t="shared" si="5"/>
        <v>7</v>
      </c>
      <c r="H27">
        <f t="shared" si="6"/>
        <v>24</v>
      </c>
      <c r="I27" s="3">
        <f t="shared" si="1"/>
        <v>123.8</v>
      </c>
      <c r="J27" s="8"/>
      <c r="K27" s="5"/>
      <c r="L27" s="6">
        <f t="shared" si="2"/>
        <v>-12.682703194748306</v>
      </c>
      <c r="M27" s="6">
        <f t="shared" si="3"/>
        <v>-12.532703194748306</v>
      </c>
      <c r="N27" s="10"/>
      <c r="O27" s="12"/>
      <c r="P27" s="11">
        <f t="shared" si="4"/>
        <v>7</v>
      </c>
      <c r="Q27">
        <v>24</v>
      </c>
      <c r="R27">
        <v>0.15</v>
      </c>
      <c r="S27">
        <v>123.8</v>
      </c>
      <c r="T27" s="5">
        <f t="shared" si="0"/>
        <v>-12.532703194748306</v>
      </c>
      <c r="U27">
        <v>5.5</v>
      </c>
      <c r="V27" s="15">
        <v>235</v>
      </c>
      <c r="W27">
        <v>629</v>
      </c>
    </row>
    <row r="28" spans="2:23">
      <c r="B28">
        <f>Work!C28</f>
        <v>39</v>
      </c>
      <c r="C28">
        <f>Work!D28</f>
        <v>25</v>
      </c>
      <c r="D28">
        <f>Work!E28</f>
        <v>124.8</v>
      </c>
      <c r="E28">
        <f>Work!F28</f>
        <v>-12.492998889729474</v>
      </c>
      <c r="G28">
        <f t="shared" si="5"/>
        <v>8</v>
      </c>
      <c r="H28">
        <f t="shared" si="6"/>
        <v>25</v>
      </c>
      <c r="I28" s="3">
        <f t="shared" si="1"/>
        <v>124.8</v>
      </c>
      <c r="J28" s="8"/>
      <c r="K28" s="5"/>
      <c r="L28" s="6">
        <f t="shared" si="2"/>
        <v>-12.550789562859306</v>
      </c>
      <c r="M28" s="6">
        <f t="shared" si="3"/>
        <v>-12.400789562859305</v>
      </c>
      <c r="N28" s="10"/>
      <c r="O28" s="12"/>
      <c r="P28" s="11">
        <f t="shared" si="4"/>
        <v>8</v>
      </c>
      <c r="Q28">
        <v>25</v>
      </c>
      <c r="R28">
        <v>0.15</v>
      </c>
      <c r="S28">
        <v>124.8</v>
      </c>
      <c r="T28" s="5">
        <f t="shared" si="0"/>
        <v>-12.400789562859305</v>
      </c>
      <c r="U28">
        <v>5.5</v>
      </c>
      <c r="V28" s="15">
        <v>235</v>
      </c>
      <c r="W28">
        <v>580</v>
      </c>
    </row>
    <row r="29" spans="2:23">
      <c r="B29">
        <f>Work!C29</f>
        <v>40</v>
      </c>
      <c r="C29">
        <f>Work!D29</f>
        <v>26</v>
      </c>
      <c r="D29">
        <f>Work!E29</f>
        <v>125.8</v>
      </c>
      <c r="E29">
        <f>Work!F29</f>
        <v>-12.256358437206677</v>
      </c>
      <c r="G29">
        <f t="shared" si="5"/>
        <v>9</v>
      </c>
      <c r="H29">
        <f t="shared" si="6"/>
        <v>26</v>
      </c>
      <c r="I29" s="3">
        <f t="shared" si="1"/>
        <v>125.8</v>
      </c>
      <c r="J29" s="7">
        <v>-12.408559915953031</v>
      </c>
      <c r="K29" s="6"/>
      <c r="L29" s="6">
        <f>J29</f>
        <v>-12.408559915953031</v>
      </c>
      <c r="M29" s="6">
        <f t="shared" si="3"/>
        <v>-12.258559915953031</v>
      </c>
      <c r="N29" s="10">
        <f>M29-J29</f>
        <v>0.15000000000000036</v>
      </c>
      <c r="O29" s="11"/>
      <c r="P29" s="11">
        <f t="shared" si="4"/>
        <v>9</v>
      </c>
      <c r="Q29">
        <v>26</v>
      </c>
      <c r="R29">
        <v>0.15</v>
      </c>
      <c r="S29">
        <v>125.8</v>
      </c>
      <c r="T29" s="5">
        <f t="shared" si="0"/>
        <v>-12.258559915953031</v>
      </c>
      <c r="U29">
        <v>5.5</v>
      </c>
      <c r="V29" s="15">
        <v>175</v>
      </c>
      <c r="W29">
        <v>826</v>
      </c>
    </row>
    <row r="30" spans="2:23">
      <c r="B30">
        <f>Work!C30</f>
        <v>41</v>
      </c>
      <c r="C30">
        <f>Work!D30</f>
        <v>27</v>
      </c>
      <c r="D30">
        <f>Work!E30</f>
        <v>126.8</v>
      </c>
      <c r="E30">
        <f>Work!F30</f>
        <v>-12.345534115722309</v>
      </c>
      <c r="G30">
        <f t="shared" si="5"/>
        <v>10</v>
      </c>
      <c r="H30">
        <f t="shared" si="6"/>
        <v>27</v>
      </c>
      <c r="I30" s="3">
        <f t="shared" si="1"/>
        <v>126.8</v>
      </c>
      <c r="J30" s="3">
        <v>-12.414043944906417</v>
      </c>
      <c r="K30" s="9">
        <f>J30-E30</f>
        <v>-6.8509829184108639E-2</v>
      </c>
      <c r="L30" s="6">
        <f>J30</f>
        <v>-12.414043944906417</v>
      </c>
      <c r="M30" s="6">
        <f t="shared" si="3"/>
        <v>-12.264043944906417</v>
      </c>
      <c r="N30" s="10">
        <f>M30-J30</f>
        <v>0.15000000000000036</v>
      </c>
      <c r="O30" s="11"/>
      <c r="P30" s="11">
        <f t="shared" si="4"/>
        <v>10</v>
      </c>
      <c r="Q30">
        <v>27</v>
      </c>
      <c r="R30">
        <v>0.15</v>
      </c>
      <c r="S30">
        <v>126.8</v>
      </c>
      <c r="T30" s="5">
        <f t="shared" si="0"/>
        <v>-12.264043944906417</v>
      </c>
      <c r="U30">
        <v>5.5</v>
      </c>
      <c r="V30" s="15">
        <v>175</v>
      </c>
      <c r="W30">
        <v>1089</v>
      </c>
    </row>
    <row r="31" spans="2:23">
      <c r="B31">
        <f>Work!C31</f>
        <v>42</v>
      </c>
      <c r="C31">
        <f>Work!D31</f>
        <v>28</v>
      </c>
      <c r="D31">
        <f>Work!E31</f>
        <v>127.8</v>
      </c>
      <c r="E31">
        <f>Work!F31</f>
        <v>-12.437914982374995</v>
      </c>
      <c r="G31">
        <f t="shared" si="5"/>
        <v>11</v>
      </c>
      <c r="H31">
        <f t="shared" si="6"/>
        <v>28</v>
      </c>
      <c r="I31" s="3">
        <f t="shared" si="1"/>
        <v>127.8</v>
      </c>
      <c r="J31" s="8"/>
      <c r="K31" s="5"/>
      <c r="L31" s="6">
        <f t="shared" si="2"/>
        <v>-12.495705655504826</v>
      </c>
      <c r="M31" s="6">
        <f t="shared" si="3"/>
        <v>-12.345705655504826</v>
      </c>
      <c r="N31" s="10"/>
      <c r="O31" s="12"/>
      <c r="P31" s="11">
        <f t="shared" si="4"/>
        <v>11</v>
      </c>
      <c r="Q31">
        <v>28</v>
      </c>
      <c r="R31">
        <v>0.15</v>
      </c>
      <c r="S31">
        <v>127.8</v>
      </c>
      <c r="T31" s="5">
        <f t="shared" si="0"/>
        <v>-12.345705655504826</v>
      </c>
      <c r="U31">
        <v>5.5</v>
      </c>
      <c r="V31" s="15">
        <v>175</v>
      </c>
      <c r="W31">
        <v>978</v>
      </c>
    </row>
    <row r="32" spans="2:23">
      <c r="B32">
        <f>Work!C32</f>
        <v>43</v>
      </c>
      <c r="C32">
        <f>Work!D32</f>
        <v>29</v>
      </c>
      <c r="D32">
        <f>Work!E32</f>
        <v>128.80000000000001</v>
      </c>
      <c r="E32">
        <f>Work!F32</f>
        <v>-12.478672323049178</v>
      </c>
      <c r="G32">
        <f t="shared" si="5"/>
        <v>12</v>
      </c>
      <c r="H32">
        <f t="shared" si="6"/>
        <v>29</v>
      </c>
      <c r="I32" s="3">
        <f t="shared" si="1"/>
        <v>128.80000000000001</v>
      </c>
      <c r="J32" s="7">
        <f>Work!J32</f>
        <v>-12.494422862834758</v>
      </c>
      <c r="K32" s="6">
        <f>J32-E32</f>
        <v>-1.5750539785580386E-2</v>
      </c>
      <c r="L32" s="6">
        <f>J32</f>
        <v>-12.494422862834758</v>
      </c>
      <c r="M32" s="6">
        <f t="shared" si="3"/>
        <v>-12.344422862834758</v>
      </c>
      <c r="N32" s="10"/>
      <c r="O32" s="12"/>
      <c r="P32" s="11">
        <f t="shared" si="4"/>
        <v>12.000000000000014</v>
      </c>
      <c r="Q32">
        <v>29</v>
      </c>
      <c r="R32">
        <v>0.15</v>
      </c>
      <c r="S32">
        <v>128.80000000000001</v>
      </c>
      <c r="T32" s="5">
        <f t="shared" si="0"/>
        <v>-12.344422862834758</v>
      </c>
      <c r="U32">
        <v>5.5</v>
      </c>
      <c r="V32" s="15">
        <v>175</v>
      </c>
      <c r="W32">
        <v>986</v>
      </c>
    </row>
    <row r="33" spans="2:27">
      <c r="B33">
        <f>Work!C33</f>
        <v>44</v>
      </c>
      <c r="C33">
        <f>Work!D33</f>
        <v>30</v>
      </c>
      <c r="D33">
        <f>Work!E33</f>
        <v>129.80000000000001</v>
      </c>
      <c r="E33">
        <f>Work!F33</f>
        <v>-12.486254465995298</v>
      </c>
      <c r="G33">
        <f t="shared" si="5"/>
        <v>13</v>
      </c>
      <c r="H33">
        <f t="shared" si="6"/>
        <v>30</v>
      </c>
      <c r="I33" s="3">
        <f t="shared" si="1"/>
        <v>129.80000000000001</v>
      </c>
      <c r="J33" s="7">
        <f>Work!J33</f>
        <v>-12.598069904955912</v>
      </c>
      <c r="K33" s="6">
        <f>J33-E33</f>
        <v>-0.11181543896061363</v>
      </c>
      <c r="L33" s="6">
        <f>J33</f>
        <v>-12.598069904955912</v>
      </c>
      <c r="M33" s="6">
        <f t="shared" si="3"/>
        <v>-12.448069904955911</v>
      </c>
      <c r="N33" s="10"/>
      <c r="O33" s="12"/>
      <c r="P33" s="11">
        <f t="shared" si="4"/>
        <v>13.000000000000014</v>
      </c>
      <c r="Q33">
        <v>30</v>
      </c>
      <c r="R33">
        <v>0.15</v>
      </c>
      <c r="S33">
        <v>129.80000000000001</v>
      </c>
      <c r="T33" s="5">
        <f t="shared" si="0"/>
        <v>-12.448069904955911</v>
      </c>
      <c r="U33">
        <v>5.5</v>
      </c>
      <c r="V33" s="15">
        <v>175</v>
      </c>
      <c r="W33">
        <v>996</v>
      </c>
    </row>
    <row r="34" spans="2:27">
      <c r="B34">
        <f>Work!C34</f>
        <v>45</v>
      </c>
      <c r="C34">
        <f>Work!D34</f>
        <v>31</v>
      </c>
      <c r="D34">
        <f>Work!E34</f>
        <v>130.80000000000001</v>
      </c>
      <c r="E34">
        <f>Work!F34</f>
        <v>-12.554852905213901</v>
      </c>
      <c r="G34">
        <f t="shared" si="5"/>
        <v>14</v>
      </c>
      <c r="H34">
        <f t="shared" si="6"/>
        <v>31</v>
      </c>
      <c r="I34" s="3">
        <f t="shared" si="1"/>
        <v>130.80000000000001</v>
      </c>
      <c r="J34" s="8"/>
      <c r="K34" s="5"/>
      <c r="L34" s="6">
        <f t="shared" si="2"/>
        <v>-12.612643578343732</v>
      </c>
      <c r="M34" s="6">
        <f t="shared" si="3"/>
        <v>-12.462643578343732</v>
      </c>
      <c r="N34" s="10"/>
      <c r="O34" s="12"/>
      <c r="P34" s="11">
        <f t="shared" si="4"/>
        <v>14.000000000000014</v>
      </c>
      <c r="Q34">
        <v>31</v>
      </c>
      <c r="R34">
        <v>0.15</v>
      </c>
      <c r="S34">
        <v>130.80000000000001</v>
      </c>
      <c r="T34" s="5">
        <f t="shared" si="0"/>
        <v>-12.462643578343732</v>
      </c>
      <c r="U34">
        <v>5.5</v>
      </c>
      <c r="V34" s="15">
        <v>175</v>
      </c>
      <c r="W34">
        <v>963</v>
      </c>
    </row>
    <row r="35" spans="2:27">
      <c r="B35">
        <f>Work!C35</f>
        <v>46</v>
      </c>
      <c r="C35">
        <f>Work!D35</f>
        <v>32</v>
      </c>
      <c r="D35">
        <f>Work!E35</f>
        <v>131.80000000000001</v>
      </c>
      <c r="E35">
        <f>Work!F35</f>
        <v>-12.578529224571447</v>
      </c>
      <c r="G35">
        <f t="shared" si="5"/>
        <v>15</v>
      </c>
      <c r="H35">
        <f t="shared" si="6"/>
        <v>32</v>
      </c>
      <c r="I35" s="3">
        <f t="shared" si="1"/>
        <v>131.80000000000001</v>
      </c>
      <c r="J35" s="8"/>
      <c r="K35" s="5"/>
      <c r="L35" s="6">
        <f t="shared" si="2"/>
        <v>-12.636319897701279</v>
      </c>
      <c r="M35" s="6">
        <f t="shared" si="3"/>
        <v>-12.486319897701279</v>
      </c>
      <c r="N35" s="10"/>
      <c r="O35" s="12"/>
      <c r="P35" s="11">
        <f t="shared" si="4"/>
        <v>15.000000000000014</v>
      </c>
      <c r="Q35">
        <v>32</v>
      </c>
      <c r="R35">
        <v>0.15</v>
      </c>
      <c r="S35">
        <v>131.80000000000001</v>
      </c>
      <c r="T35" s="5">
        <f t="shared" si="0"/>
        <v>-12.486319897701279</v>
      </c>
      <c r="U35">
        <v>5.5</v>
      </c>
      <c r="V35" s="15">
        <v>175</v>
      </c>
      <c r="W35">
        <v>1029</v>
      </c>
    </row>
    <row r="36" spans="2:27">
      <c r="B36">
        <f>Work!C36</f>
        <v>47</v>
      </c>
      <c r="C36">
        <f>Work!D36</f>
        <v>33</v>
      </c>
      <c r="D36">
        <f>Work!E36</f>
        <v>132.80000000000001</v>
      </c>
      <c r="E36">
        <f>Work!F36</f>
        <v>-12.629846625193586</v>
      </c>
      <c r="G36">
        <f t="shared" si="5"/>
        <v>16</v>
      </c>
      <c r="H36">
        <f t="shared" si="6"/>
        <v>33</v>
      </c>
      <c r="I36" s="3">
        <f t="shared" si="1"/>
        <v>132.80000000000001</v>
      </c>
      <c r="J36" s="7">
        <v>-12.649989325776586</v>
      </c>
      <c r="K36" s="6">
        <f>J36-E36</f>
        <v>-2.0142700582999495E-2</v>
      </c>
      <c r="L36" s="6">
        <f>J36</f>
        <v>-12.649989325776586</v>
      </c>
      <c r="M36" s="6">
        <f t="shared" si="3"/>
        <v>-12.499989325776586</v>
      </c>
      <c r="N36" s="10">
        <f>M36-J36</f>
        <v>0.15000000000000036</v>
      </c>
      <c r="O36" s="11"/>
      <c r="P36" s="11">
        <f t="shared" si="4"/>
        <v>16.000000000000014</v>
      </c>
      <c r="Q36">
        <v>33</v>
      </c>
      <c r="R36">
        <v>0.15</v>
      </c>
      <c r="S36">
        <v>132.80000000000001</v>
      </c>
      <c r="T36" s="5">
        <f t="shared" si="0"/>
        <v>-12.499989325776586</v>
      </c>
      <c r="U36">
        <v>5.5</v>
      </c>
      <c r="V36" s="15">
        <v>175</v>
      </c>
      <c r="W36">
        <v>966</v>
      </c>
      <c r="Y36" t="s">
        <v>115</v>
      </c>
      <c r="Z36" t="s">
        <v>118</v>
      </c>
    </row>
    <row r="37" spans="2:27">
      <c r="K37" s="5"/>
      <c r="L37" s="5"/>
      <c r="M37" s="5"/>
      <c r="N37" s="5"/>
      <c r="P37" s="11">
        <f t="shared" si="4"/>
        <v>-9.6599999999999966</v>
      </c>
      <c r="Q37" s="18">
        <v>34</v>
      </c>
      <c r="R37" s="18">
        <v>0.15</v>
      </c>
      <c r="S37" s="18">
        <v>107.14</v>
      </c>
      <c r="T37" s="18">
        <v>-12.049577746200045</v>
      </c>
      <c r="U37" s="18">
        <v>5.5</v>
      </c>
      <c r="V37" s="19">
        <v>175</v>
      </c>
      <c r="W37" s="18">
        <v>1068</v>
      </c>
      <c r="Y37">
        <f>107.8-0.66</f>
        <v>107.14</v>
      </c>
      <c r="Z37">
        <f>L10+1/3*AA37</f>
        <v>-12.25074297356332</v>
      </c>
      <c r="AA37" s="5">
        <f>L11-L10</f>
        <v>8.0614460344980543E-2</v>
      </c>
    </row>
    <row r="38" spans="2:27">
      <c r="K38" s="5">
        <f>AVERAGE(K4:K36)</f>
        <v>-5.7790673129831438E-2</v>
      </c>
      <c r="L38" s="5">
        <f>K38</f>
        <v>-5.7790673129831438E-2</v>
      </c>
      <c r="M38" s="5"/>
      <c r="N38" s="5"/>
      <c r="P38" s="11">
        <f t="shared" si="4"/>
        <v>-9.3299999999999983</v>
      </c>
      <c r="Q38" s="18">
        <v>35</v>
      </c>
      <c r="R38" s="18">
        <v>0.15</v>
      </c>
      <c r="S38" s="18">
        <v>107.47</v>
      </c>
      <c r="T38" s="18">
        <v>-12.029331705184941</v>
      </c>
      <c r="U38" s="18">
        <v>5.5</v>
      </c>
      <c r="V38" s="19">
        <v>175</v>
      </c>
      <c r="W38" s="18">
        <v>987</v>
      </c>
      <c r="Y38">
        <f>107.8-0.33</f>
        <v>107.47</v>
      </c>
      <c r="Z38">
        <f>L10+2/3*AA37</f>
        <v>-12.223871486781659</v>
      </c>
    </row>
    <row r="39" spans="2:27">
      <c r="K39" s="5">
        <f>STDEV(K4:K36)</f>
        <v>3.4285504231102881E-2</v>
      </c>
      <c r="L39" s="5"/>
      <c r="M39" s="5"/>
      <c r="N39" s="5"/>
      <c r="P39" s="11">
        <f t="shared" si="4"/>
        <v>-8.6700000000000017</v>
      </c>
      <c r="Q39" s="18">
        <v>36</v>
      </c>
      <c r="R39" s="18">
        <v>0.15</v>
      </c>
      <c r="S39" s="18">
        <v>108.13</v>
      </c>
      <c r="T39" s="18">
        <v>-12.070378187425701</v>
      </c>
      <c r="U39" s="18">
        <v>5.5</v>
      </c>
      <c r="V39" s="19">
        <v>235</v>
      </c>
      <c r="W39" s="18">
        <v>633</v>
      </c>
      <c r="Y39">
        <f>107.8+0.33</f>
        <v>108.13</v>
      </c>
      <c r="Z39">
        <f>L11-1/3*AA39</f>
        <v>-12.26491796902242</v>
      </c>
      <c r="AA39" s="5">
        <f>L11-L12</f>
        <v>0.20375390706726115</v>
      </c>
    </row>
    <row r="40" spans="2:27">
      <c r="P40" s="11">
        <f t="shared" si="4"/>
        <v>-8.3400000000000034</v>
      </c>
      <c r="Q40" s="18">
        <v>37</v>
      </c>
      <c r="R40" s="18">
        <v>0.15</v>
      </c>
      <c r="S40" s="18">
        <v>108.46</v>
      </c>
      <c r="T40" s="18">
        <v>-12.131670710681565</v>
      </c>
      <c r="U40" s="18">
        <v>5.5</v>
      </c>
      <c r="V40" s="19">
        <v>235</v>
      </c>
      <c r="W40" s="18">
        <v>488</v>
      </c>
      <c r="Y40">
        <f>107.8+0.66</f>
        <v>108.46</v>
      </c>
      <c r="Z40">
        <f>L11-2/3*AA39</f>
        <v>-12.332835938044839</v>
      </c>
    </row>
    <row r="41" spans="2:27">
      <c r="P41" s="11">
        <f t="shared" si="4"/>
        <v>-9.6599999999999966</v>
      </c>
      <c r="Q41" s="18">
        <v>38</v>
      </c>
      <c r="R41" s="18">
        <v>0.3</v>
      </c>
      <c r="S41" s="18">
        <v>107.14</v>
      </c>
      <c r="T41" s="18">
        <v>-11.899577746200045</v>
      </c>
      <c r="U41" s="18">
        <v>5.5</v>
      </c>
      <c r="V41" s="19">
        <v>175</v>
      </c>
      <c r="W41" s="18">
        <v>1055</v>
      </c>
    </row>
    <row r="42" spans="2:27">
      <c r="J42">
        <v>90</v>
      </c>
      <c r="K42" s="5">
        <f>K38</f>
        <v>-5.7790673129831438E-2</v>
      </c>
      <c r="P42" s="11">
        <f t="shared" si="4"/>
        <v>-9.3299999999999983</v>
      </c>
      <c r="Q42" s="18">
        <v>39</v>
      </c>
      <c r="R42" s="18">
        <v>0.3</v>
      </c>
      <c r="S42" s="18">
        <v>107.47</v>
      </c>
      <c r="T42" s="18">
        <v>-11.87933170518494</v>
      </c>
      <c r="U42" s="18">
        <v>5.5</v>
      </c>
      <c r="V42" s="19">
        <v>175</v>
      </c>
      <c r="W42" s="18">
        <v>1016</v>
      </c>
    </row>
    <row r="43" spans="2:27">
      <c r="J43">
        <v>140</v>
      </c>
      <c r="K43" s="5">
        <f>K38</f>
        <v>-5.7790673129831438E-2</v>
      </c>
      <c r="P43" s="11">
        <f t="shared" si="4"/>
        <v>-9</v>
      </c>
      <c r="Q43" s="18">
        <v>40</v>
      </c>
      <c r="R43" s="18">
        <v>0.3</v>
      </c>
      <c r="S43" s="18">
        <v>107.8</v>
      </c>
      <c r="T43" s="18">
        <v>-11.859085664169838</v>
      </c>
      <c r="U43" s="18">
        <v>5.5</v>
      </c>
      <c r="V43" s="19">
        <v>175</v>
      </c>
      <c r="W43" s="18">
        <v>926</v>
      </c>
    </row>
    <row r="44" spans="2:27">
      <c r="P44" s="11">
        <f t="shared" si="4"/>
        <v>-8.6700000000000017</v>
      </c>
      <c r="Q44" s="18">
        <v>41</v>
      </c>
      <c r="R44" s="18">
        <v>0.3</v>
      </c>
      <c r="S44" s="18">
        <v>108.13</v>
      </c>
      <c r="T44" s="18">
        <v>-11.920378187425701</v>
      </c>
      <c r="U44" s="18">
        <v>5.5</v>
      </c>
      <c r="V44" s="19">
        <v>175</v>
      </c>
      <c r="W44" s="18">
        <v>856</v>
      </c>
    </row>
    <row r="45" spans="2:27">
      <c r="P45" s="11">
        <f t="shared" si="4"/>
        <v>-8.3400000000000034</v>
      </c>
      <c r="Q45" s="18">
        <v>42</v>
      </c>
      <c r="R45" s="18">
        <v>0.3</v>
      </c>
      <c r="S45" s="18">
        <v>108.46</v>
      </c>
      <c r="T45" s="18">
        <v>-11.981670710681565</v>
      </c>
      <c r="U45" s="18">
        <v>5.5</v>
      </c>
      <c r="V45" s="19">
        <v>235</v>
      </c>
      <c r="W45" s="18">
        <v>646</v>
      </c>
    </row>
    <row r="46" spans="2:27">
      <c r="P46" s="11">
        <f t="shared" si="4"/>
        <v>8.3400000000000034</v>
      </c>
      <c r="Q46">
        <v>43</v>
      </c>
      <c r="R46">
        <v>0.15</v>
      </c>
      <c r="S46">
        <v>125.14</v>
      </c>
      <c r="T46">
        <v>-12.264118738888541</v>
      </c>
      <c r="U46">
        <v>5.5</v>
      </c>
      <c r="V46" s="15">
        <v>235</v>
      </c>
      <c r="W46">
        <v>586</v>
      </c>
      <c r="Y46" t="s">
        <v>115</v>
      </c>
      <c r="Z46" t="s">
        <v>118</v>
      </c>
    </row>
    <row r="47" spans="2:27">
      <c r="P47" s="11">
        <f t="shared" si="4"/>
        <v>8.6700000000000017</v>
      </c>
      <c r="Q47">
        <v>44</v>
      </c>
      <c r="R47">
        <v>0.15</v>
      </c>
      <c r="S47">
        <v>125.47</v>
      </c>
      <c r="T47">
        <v>-12.185238588047609</v>
      </c>
      <c r="U47">
        <v>5.5</v>
      </c>
      <c r="V47" s="15">
        <v>235</v>
      </c>
      <c r="W47">
        <v>590</v>
      </c>
      <c r="Y47">
        <f>125.8-0.66</f>
        <v>125.14</v>
      </c>
      <c r="Z47">
        <f>L28+1/3*AA47</f>
        <v>-12.503379680557215</v>
      </c>
      <c r="AA47" s="5">
        <f>L29-L28</f>
        <v>0.14222964690627471</v>
      </c>
    </row>
    <row r="48" spans="2:27">
      <c r="C48">
        <f>66*15/60</f>
        <v>16.5</v>
      </c>
      <c r="P48" s="11">
        <f t="shared" si="4"/>
        <v>9.3299999999999983</v>
      </c>
      <c r="Q48">
        <v>45</v>
      </c>
      <c r="R48">
        <v>0.15</v>
      </c>
      <c r="S48">
        <v>126.13</v>
      </c>
      <c r="T48">
        <v>-12.136083663378553</v>
      </c>
      <c r="U48">
        <v>5.5</v>
      </c>
      <c r="V48" s="15">
        <v>175</v>
      </c>
      <c r="W48">
        <v>1053</v>
      </c>
      <c r="Y48">
        <f>125.8-0.33</f>
        <v>125.47</v>
      </c>
      <c r="Z48">
        <f>L28+2/3*AA47</f>
        <v>-12.455969798255122</v>
      </c>
    </row>
    <row r="49" spans="16:27">
      <c r="P49" s="11">
        <f t="shared" si="4"/>
        <v>9.6599999999999966</v>
      </c>
      <c r="Q49">
        <v>46</v>
      </c>
      <c r="R49">
        <v>0.15</v>
      </c>
      <c r="S49">
        <v>126.46</v>
      </c>
      <c r="T49">
        <v>-12.165808889550432</v>
      </c>
      <c r="U49">
        <v>5.5</v>
      </c>
      <c r="V49" s="15">
        <v>175</v>
      </c>
      <c r="W49">
        <v>1099</v>
      </c>
      <c r="Y49">
        <f>125.8+0.33</f>
        <v>126.13</v>
      </c>
      <c r="Z49">
        <f>L29-1/3*AA49</f>
        <v>-12.41038792560416</v>
      </c>
      <c r="AA49" s="5">
        <f>L29-L30</f>
        <v>5.4840289533863995E-3</v>
      </c>
    </row>
    <row r="50" spans="16:27">
      <c r="P50" s="11">
        <f t="shared" si="4"/>
        <v>8.3400000000000034</v>
      </c>
      <c r="Q50">
        <v>47</v>
      </c>
      <c r="R50">
        <v>0.3</v>
      </c>
      <c r="S50">
        <v>125.14</v>
      </c>
      <c r="T50">
        <v>-12.114118738888541</v>
      </c>
      <c r="U50">
        <v>5.5</v>
      </c>
      <c r="V50" s="15">
        <v>235</v>
      </c>
      <c r="W50">
        <v>574</v>
      </c>
      <c r="Y50">
        <f>125.8+0.66</f>
        <v>126.46</v>
      </c>
      <c r="Z50">
        <f>L29-2/3*AA49</f>
        <v>-12.412215935255288</v>
      </c>
    </row>
    <row r="51" spans="16:27">
      <c r="P51" s="11">
        <f t="shared" si="4"/>
        <v>8.6700000000000017</v>
      </c>
      <c r="Q51">
        <v>48</v>
      </c>
      <c r="R51">
        <v>0.3</v>
      </c>
      <c r="S51">
        <v>125.47</v>
      </c>
      <c r="T51">
        <v>-12.035238588047608</v>
      </c>
      <c r="U51">
        <v>5.5</v>
      </c>
      <c r="V51" s="15">
        <v>235</v>
      </c>
      <c r="W51">
        <v>587</v>
      </c>
    </row>
    <row r="52" spans="16:27">
      <c r="P52" s="11">
        <f t="shared" si="4"/>
        <v>9</v>
      </c>
      <c r="Q52">
        <v>49</v>
      </c>
      <c r="R52">
        <v>0.3</v>
      </c>
      <c r="S52">
        <v>125.8</v>
      </c>
      <c r="T52">
        <v>-11.956358437206676</v>
      </c>
      <c r="U52">
        <v>5.5</v>
      </c>
      <c r="V52" s="15">
        <v>235</v>
      </c>
      <c r="W52">
        <v>851</v>
      </c>
    </row>
    <row r="53" spans="16:27">
      <c r="P53" s="11">
        <f t="shared" si="4"/>
        <v>9.3299999999999983</v>
      </c>
      <c r="Q53">
        <v>50</v>
      </c>
      <c r="R53">
        <v>0.3</v>
      </c>
      <c r="S53">
        <v>126.13</v>
      </c>
      <c r="T53">
        <v>-11.986083663378553</v>
      </c>
      <c r="U53">
        <v>5.5</v>
      </c>
      <c r="V53" s="15">
        <v>175</v>
      </c>
      <c r="W53">
        <v>982</v>
      </c>
    </row>
    <row r="54" spans="16:27">
      <c r="P54" s="11">
        <f t="shared" si="4"/>
        <v>9.6599999999999966</v>
      </c>
      <c r="Q54">
        <v>51</v>
      </c>
      <c r="R54">
        <v>0.3</v>
      </c>
      <c r="S54">
        <v>126.46</v>
      </c>
      <c r="T54">
        <v>-12.015808889550431</v>
      </c>
      <c r="U54">
        <v>5.5</v>
      </c>
      <c r="V54" s="15">
        <v>175</v>
      </c>
      <c r="W54">
        <v>1014</v>
      </c>
    </row>
    <row r="55" spans="16:27">
      <c r="P55" s="11">
        <f t="shared" si="4"/>
        <v>9.6599999999999966</v>
      </c>
      <c r="Q55">
        <v>52</v>
      </c>
      <c r="S55">
        <v>126.46</v>
      </c>
      <c r="T55">
        <v>-13</v>
      </c>
      <c r="U55">
        <v>7</v>
      </c>
      <c r="V55" s="15">
        <v>1</v>
      </c>
      <c r="W55">
        <v>2</v>
      </c>
    </row>
    <row r="56" spans="16:27">
      <c r="P56" s="11">
        <f t="shared" si="4"/>
        <v>0</v>
      </c>
      <c r="Q56" s="16">
        <v>53</v>
      </c>
      <c r="R56" s="16">
        <v>0.45</v>
      </c>
      <c r="S56" s="16">
        <v>116.8</v>
      </c>
      <c r="T56" s="16">
        <v>-12.752300882877197</v>
      </c>
      <c r="U56" s="16">
        <v>7</v>
      </c>
      <c r="V56" s="17">
        <v>230</v>
      </c>
      <c r="W56" s="16">
        <v>918</v>
      </c>
    </row>
    <row r="57" spans="16:27">
      <c r="P57" s="11">
        <f t="shared" si="4"/>
        <v>0</v>
      </c>
      <c r="Q57" s="16">
        <v>54</v>
      </c>
      <c r="R57" s="16">
        <v>0.75</v>
      </c>
      <c r="S57" s="16">
        <v>116.8</v>
      </c>
      <c r="T57" s="16">
        <v>-12.452300882877196</v>
      </c>
      <c r="U57" s="16">
        <v>7</v>
      </c>
      <c r="V57" s="17">
        <v>230</v>
      </c>
      <c r="W57" s="16">
        <v>796</v>
      </c>
    </row>
    <row r="58" spans="16:27">
      <c r="P58" s="11">
        <f t="shared" si="4"/>
        <v>0</v>
      </c>
      <c r="Q58" s="16">
        <v>55</v>
      </c>
      <c r="R58" s="16">
        <v>1.05</v>
      </c>
      <c r="S58" s="16">
        <v>116.8</v>
      </c>
      <c r="T58" s="16">
        <v>-12.152300882877196</v>
      </c>
      <c r="U58" s="16">
        <v>7</v>
      </c>
      <c r="V58" s="17">
        <v>230</v>
      </c>
      <c r="W58" s="16">
        <v>740</v>
      </c>
    </row>
    <row r="59" spans="16:27">
      <c r="P59" s="11">
        <f t="shared" si="4"/>
        <v>0</v>
      </c>
      <c r="Q59" s="16">
        <v>56</v>
      </c>
      <c r="R59" s="16">
        <v>1.35</v>
      </c>
      <c r="S59" s="16">
        <v>116.8</v>
      </c>
      <c r="T59" s="16">
        <v>-11.852300882877197</v>
      </c>
      <c r="U59" s="16">
        <v>7</v>
      </c>
      <c r="V59" s="17">
        <v>230</v>
      </c>
      <c r="W59" s="16">
        <v>702</v>
      </c>
    </row>
    <row r="60" spans="16:27">
      <c r="P60" s="11">
        <f t="shared" si="4"/>
        <v>0</v>
      </c>
      <c r="Q60" s="16">
        <v>57</v>
      </c>
      <c r="R60" s="16">
        <v>1.65</v>
      </c>
      <c r="S60" s="16">
        <v>116.8</v>
      </c>
      <c r="T60" s="16">
        <v>-11.552300882877196</v>
      </c>
      <c r="U60" s="16">
        <v>7</v>
      </c>
      <c r="V60" s="17">
        <v>230</v>
      </c>
      <c r="W60" s="16">
        <v>666</v>
      </c>
    </row>
    <row r="61" spans="16:27">
      <c r="P61" s="11">
        <f t="shared" si="4"/>
        <v>0</v>
      </c>
      <c r="Q61" s="16">
        <v>58</v>
      </c>
      <c r="R61" s="16">
        <v>1.95</v>
      </c>
      <c r="S61" s="16">
        <v>116.8</v>
      </c>
      <c r="T61" s="16">
        <v>-11.252300882877197</v>
      </c>
      <c r="U61" s="16">
        <v>7</v>
      </c>
      <c r="V61" s="17">
        <v>230</v>
      </c>
      <c r="W61" s="16">
        <v>620</v>
      </c>
    </row>
    <row r="62" spans="16:27">
      <c r="P62" s="11">
        <f t="shared" si="4"/>
        <v>0</v>
      </c>
      <c r="Q62">
        <v>59</v>
      </c>
      <c r="S62">
        <v>116.8</v>
      </c>
      <c r="T62">
        <v>-13</v>
      </c>
      <c r="U62">
        <v>12</v>
      </c>
      <c r="V62" s="15">
        <v>1</v>
      </c>
      <c r="W62">
        <v>5</v>
      </c>
    </row>
    <row r="63" spans="16:27">
      <c r="P63" s="11">
        <f t="shared" si="4"/>
        <v>-16</v>
      </c>
      <c r="Q63">
        <v>60</v>
      </c>
      <c r="R63">
        <v>2.5</v>
      </c>
      <c r="S63">
        <v>100.8</v>
      </c>
      <c r="T63">
        <v>-9.9100532324061525</v>
      </c>
      <c r="U63">
        <v>12</v>
      </c>
      <c r="V63" s="15">
        <v>175</v>
      </c>
      <c r="W63">
        <v>1464</v>
      </c>
    </row>
    <row r="64" spans="16:27">
      <c r="P64" s="11">
        <f t="shared" si="4"/>
        <v>-12</v>
      </c>
      <c r="Q64">
        <v>61</v>
      </c>
      <c r="R64">
        <v>2.5</v>
      </c>
      <c r="S64">
        <v>104.8</v>
      </c>
      <c r="T64">
        <v>-9.7855010102207149</v>
      </c>
      <c r="U64">
        <v>12</v>
      </c>
      <c r="V64" s="15">
        <v>175</v>
      </c>
      <c r="W64">
        <v>1489</v>
      </c>
    </row>
    <row r="65" spans="16:23">
      <c r="P65" s="11">
        <f t="shared" si="4"/>
        <v>-8</v>
      </c>
      <c r="Q65">
        <v>62</v>
      </c>
      <c r="R65">
        <v>2.5</v>
      </c>
      <c r="S65">
        <v>108.8</v>
      </c>
      <c r="T65">
        <v>-9.8429632339374287</v>
      </c>
      <c r="U65">
        <v>12</v>
      </c>
      <c r="V65" s="15">
        <v>175</v>
      </c>
      <c r="W65">
        <v>1148</v>
      </c>
    </row>
    <row r="66" spans="16:23">
      <c r="P66" s="11">
        <f t="shared" si="4"/>
        <v>-4</v>
      </c>
      <c r="Q66">
        <v>63</v>
      </c>
      <c r="R66">
        <v>2.5</v>
      </c>
      <c r="S66">
        <v>112.8</v>
      </c>
      <c r="T66">
        <v>-10.418957491619231</v>
      </c>
      <c r="U66">
        <v>12</v>
      </c>
      <c r="V66" s="15">
        <v>230</v>
      </c>
      <c r="W66">
        <v>1035</v>
      </c>
    </row>
    <row r="67" spans="16:23">
      <c r="P67" s="11">
        <f t="shared" si="4"/>
        <v>0</v>
      </c>
      <c r="Q67">
        <v>64</v>
      </c>
      <c r="R67">
        <v>2.5</v>
      </c>
      <c r="S67">
        <v>116.8</v>
      </c>
      <c r="T67">
        <v>-10.702300882877196</v>
      </c>
      <c r="U67">
        <v>12</v>
      </c>
      <c r="V67" s="15">
        <v>230</v>
      </c>
      <c r="W67">
        <v>609</v>
      </c>
    </row>
    <row r="68" spans="16:23">
      <c r="P68" s="11">
        <f t="shared" si="4"/>
        <v>4</v>
      </c>
      <c r="Q68">
        <v>65</v>
      </c>
      <c r="R68">
        <v>2.5</v>
      </c>
      <c r="S68">
        <v>120.8</v>
      </c>
      <c r="T68">
        <v>-10.472891282987765</v>
      </c>
      <c r="U68">
        <v>12</v>
      </c>
      <c r="V68" s="15">
        <v>230</v>
      </c>
      <c r="W68">
        <v>970</v>
      </c>
    </row>
    <row r="69" spans="16:23">
      <c r="P69" s="11">
        <f t="shared" ref="P69:P71" si="7">S69-116.8</f>
        <v>8</v>
      </c>
      <c r="Q69">
        <v>66</v>
      </c>
      <c r="R69">
        <v>2.5</v>
      </c>
      <c r="S69">
        <v>124.8</v>
      </c>
      <c r="T69">
        <v>-9.9929988897294741</v>
      </c>
      <c r="U69">
        <v>12</v>
      </c>
      <c r="V69" s="15">
        <v>175</v>
      </c>
      <c r="W69">
        <v>1089</v>
      </c>
    </row>
    <row r="70" spans="16:23">
      <c r="P70" s="11">
        <f t="shared" si="7"/>
        <v>12.000000000000014</v>
      </c>
      <c r="Q70">
        <v>67</v>
      </c>
      <c r="R70">
        <v>2.5</v>
      </c>
      <c r="S70">
        <v>128.80000000000001</v>
      </c>
      <c r="T70">
        <v>-9.9786723230491781</v>
      </c>
      <c r="U70">
        <v>12</v>
      </c>
      <c r="V70" s="15">
        <v>175</v>
      </c>
      <c r="W70">
        <v>1433</v>
      </c>
    </row>
    <row r="71" spans="16:23">
      <c r="P71" s="11">
        <f t="shared" si="7"/>
        <v>16.000000000000014</v>
      </c>
      <c r="Q71">
        <v>68</v>
      </c>
      <c r="R71">
        <v>2.5</v>
      </c>
      <c r="S71">
        <v>132.80000000000001</v>
      </c>
      <c r="T71">
        <v>-10.129846625193586</v>
      </c>
      <c r="U71">
        <v>12</v>
      </c>
      <c r="V71" s="15">
        <v>175</v>
      </c>
      <c r="W71">
        <v>1414</v>
      </c>
    </row>
    <row r="73" spans="16:23">
      <c r="V73">
        <f>SUM(V4:V71)*1000/269/3600*3/2</f>
        <v>20.98358116480793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D1:AF73"/>
  <sheetViews>
    <sheetView tabSelected="1" topLeftCell="J1" zoomScaleNormal="100" workbookViewId="0">
      <selection activeCell="N4" sqref="N4"/>
    </sheetView>
  </sheetViews>
  <sheetFormatPr defaultRowHeight="15"/>
  <cols>
    <col min="4" max="7" width="9.140625" style="1"/>
    <col min="14" max="22" width="9.140625" style="1"/>
    <col min="23" max="23" width="10.85546875" style="1" bestFit="1" customWidth="1"/>
  </cols>
  <sheetData>
    <row r="1" spans="4:32">
      <c r="V1" s="1">
        <f>729402/2629</f>
        <v>277.44465576264741</v>
      </c>
    </row>
    <row r="3" spans="4:32">
      <c r="D3" s="1" t="s">
        <v>175</v>
      </c>
      <c r="E3" s="1" t="str">
        <f>Work!E3</f>
        <v>X-AXIS</v>
      </c>
      <c r="F3" s="1" t="s">
        <v>177</v>
      </c>
      <c r="G3" s="1" t="s">
        <v>176</v>
      </c>
      <c r="I3" t="str">
        <f>G3</f>
        <v>Z-AXIS</v>
      </c>
      <c r="J3" t="str">
        <f>F3</f>
        <v>Ywall</v>
      </c>
      <c r="N3" s="1" t="s">
        <v>175</v>
      </c>
      <c r="O3" s="1" t="s">
        <v>117</v>
      </c>
      <c r="P3" s="1" t="s">
        <v>157</v>
      </c>
      <c r="Q3" s="1" t="s">
        <v>115</v>
      </c>
      <c r="R3" s="1" t="s">
        <v>176</v>
      </c>
      <c r="S3" s="1" t="s">
        <v>118</v>
      </c>
      <c r="T3" s="1" t="s">
        <v>35</v>
      </c>
      <c r="U3" s="1" t="s">
        <v>182</v>
      </c>
      <c r="V3" s="1" t="s">
        <v>162</v>
      </c>
      <c r="W3" s="1" t="s">
        <v>172</v>
      </c>
      <c r="X3" t="s">
        <v>173</v>
      </c>
    </row>
    <row r="4" spans="4:32">
      <c r="D4" s="1">
        <v>16</v>
      </c>
      <c r="E4" s="1">
        <v>-2.29</v>
      </c>
      <c r="F4" s="1">
        <v>-12.36734828452367</v>
      </c>
      <c r="G4" s="1">
        <v>-6.0875000000000004</v>
      </c>
      <c r="I4">
        <f t="shared" ref="I4:I36" si="0">G4</f>
        <v>-6.0875000000000004</v>
      </c>
      <c r="J4">
        <f t="shared" ref="J4:J36" si="1">F4</f>
        <v>-12.36734828452367</v>
      </c>
      <c r="N4" s="1">
        <v>-16</v>
      </c>
      <c r="O4" s="1">
        <v>1</v>
      </c>
      <c r="P4" s="1">
        <v>0.15</v>
      </c>
      <c r="Q4" s="1">
        <v>-2.29</v>
      </c>
      <c r="R4" s="4">
        <f>9.9125-N4</f>
        <v>25.912500000000001</v>
      </c>
      <c r="S4" s="4">
        <f t="shared" ref="S4:S36" si="2">VLOOKUP(N4,$D$4:$G$36,3,FALSE)+P4</f>
        <v>-13.363732891027116</v>
      </c>
      <c r="T4" s="1">
        <v>6.2</v>
      </c>
      <c r="U4" s="1">
        <v>-90.2</v>
      </c>
      <c r="V4" s="20">
        <f>X4*3600*277/1000</f>
        <v>1246.5</v>
      </c>
      <c r="W4" s="1">
        <v>987</v>
      </c>
      <c r="X4" s="1">
        <v>1.25</v>
      </c>
      <c r="AD4">
        <v>1</v>
      </c>
      <c r="AE4">
        <v>-92</v>
      </c>
      <c r="AF4">
        <v>169</v>
      </c>
    </row>
    <row r="5" spans="4:32">
      <c r="D5" s="1">
        <v>15</v>
      </c>
      <c r="E5" s="1">
        <v>-2.29</v>
      </c>
      <c r="F5" s="1">
        <v>-12.374288570982078</v>
      </c>
      <c r="G5" s="1">
        <v>-5.0875000000000004</v>
      </c>
      <c r="I5">
        <f t="shared" si="0"/>
        <v>-5.0875000000000004</v>
      </c>
      <c r="J5">
        <f t="shared" si="1"/>
        <v>-12.374288570982078</v>
      </c>
      <c r="N5" s="1">
        <v>-15</v>
      </c>
      <c r="O5" s="1">
        <v>2</v>
      </c>
      <c r="P5" s="1">
        <v>0.15</v>
      </c>
      <c r="Q5" s="1">
        <v>-2.29</v>
      </c>
      <c r="R5" s="4">
        <f t="shared" ref="R5:R36" si="3">9.9125-N5</f>
        <v>24.912500000000001</v>
      </c>
      <c r="S5" s="4">
        <f t="shared" si="2"/>
        <v>-13.283459514976352</v>
      </c>
      <c r="T5" s="1">
        <v>6.2</v>
      </c>
      <c r="U5" s="1">
        <v>-90.2</v>
      </c>
      <c r="V5" s="20">
        <f t="shared" ref="V5:V68" si="4">X5*3600*277/1000</f>
        <v>1246.5</v>
      </c>
      <c r="W5" s="1">
        <v>997</v>
      </c>
      <c r="X5" s="1">
        <v>1.25</v>
      </c>
      <c r="AD5">
        <f>AD4+1</f>
        <v>2</v>
      </c>
      <c r="AE5">
        <f>AE4+0.109</f>
        <v>-91.891000000000005</v>
      </c>
      <c r="AF5">
        <v>222</v>
      </c>
    </row>
    <row r="6" spans="4:32">
      <c r="D6" s="1">
        <v>14</v>
      </c>
      <c r="E6" s="1">
        <v>-2.29</v>
      </c>
      <c r="F6" s="1">
        <v>-12.353844711109048</v>
      </c>
      <c r="G6" s="1">
        <v>-4.0875000000000004</v>
      </c>
      <c r="I6">
        <f t="shared" si="0"/>
        <v>-4.0875000000000004</v>
      </c>
      <c r="J6">
        <f t="shared" si="1"/>
        <v>-12.353844711109048</v>
      </c>
      <c r="N6" s="1">
        <v>-14</v>
      </c>
      <c r="O6" s="1">
        <v>3</v>
      </c>
      <c r="P6" s="1">
        <v>0.15</v>
      </c>
      <c r="Q6" s="1">
        <v>-2.29</v>
      </c>
      <c r="R6" s="4">
        <f t="shared" si="3"/>
        <v>23.912500000000001</v>
      </c>
      <c r="S6" s="4">
        <f t="shared" si="2"/>
        <v>-13.230827220190179</v>
      </c>
      <c r="T6" s="1">
        <v>6.2</v>
      </c>
      <c r="U6" s="1">
        <v>-90.2</v>
      </c>
      <c r="V6" s="20">
        <f t="shared" si="4"/>
        <v>1246.5</v>
      </c>
      <c r="W6" s="1">
        <v>1011</v>
      </c>
      <c r="X6" s="1">
        <v>1.25</v>
      </c>
      <c r="AD6">
        <f t="shared" ref="AD6:AD35" si="5">AD5+1</f>
        <v>3</v>
      </c>
      <c r="AE6">
        <f t="shared" ref="AE6:AE35" si="6">AE5+0.109</f>
        <v>-91.782000000000011</v>
      </c>
      <c r="AF6">
        <v>255</v>
      </c>
    </row>
    <row r="7" spans="4:32">
      <c r="D7" s="1">
        <v>13</v>
      </c>
      <c r="E7" s="1">
        <v>-2.29</v>
      </c>
      <c r="F7" s="1">
        <v>-12.345450413726919</v>
      </c>
      <c r="G7" s="1">
        <v>-3.0875000000000004</v>
      </c>
      <c r="I7">
        <f t="shared" si="0"/>
        <v>-3.0875000000000004</v>
      </c>
      <c r="J7">
        <f t="shared" si="1"/>
        <v>-12.345450413726919</v>
      </c>
      <c r="N7" s="1">
        <v>-13</v>
      </c>
      <c r="O7" s="1">
        <v>4</v>
      </c>
      <c r="P7" s="1">
        <v>0.15</v>
      </c>
      <c r="Q7" s="1">
        <v>-2.29</v>
      </c>
      <c r="R7" s="4">
        <f t="shared" si="3"/>
        <v>22.912500000000001</v>
      </c>
      <c r="S7" s="4">
        <f t="shared" si="2"/>
        <v>-13.133272805542951</v>
      </c>
      <c r="T7" s="1">
        <v>6.2</v>
      </c>
      <c r="U7" s="1">
        <v>-90.2</v>
      </c>
      <c r="V7" s="20">
        <f t="shared" si="4"/>
        <v>1246.5</v>
      </c>
      <c r="W7" s="1">
        <v>980</v>
      </c>
      <c r="X7" s="1">
        <v>1.25</v>
      </c>
      <c r="AD7">
        <f t="shared" si="5"/>
        <v>4</v>
      </c>
      <c r="AE7">
        <f t="shared" si="6"/>
        <v>-91.673000000000016</v>
      </c>
      <c r="AF7">
        <v>250</v>
      </c>
    </row>
    <row r="8" spans="4:32">
      <c r="D8" s="1">
        <v>12</v>
      </c>
      <c r="E8" s="1">
        <v>-2.29</v>
      </c>
      <c r="F8" s="1">
        <v>-12.358619964052734</v>
      </c>
      <c r="G8" s="1">
        <v>-2.0875000000000004</v>
      </c>
      <c r="I8">
        <f t="shared" si="0"/>
        <v>-2.0875000000000004</v>
      </c>
      <c r="J8">
        <f t="shared" si="1"/>
        <v>-12.358619964052734</v>
      </c>
      <c r="N8" s="1">
        <v>-12</v>
      </c>
      <c r="O8" s="1">
        <v>5</v>
      </c>
      <c r="P8" s="1">
        <v>0.15</v>
      </c>
      <c r="Q8" s="1">
        <v>-2.29</v>
      </c>
      <c r="R8" s="4">
        <f t="shared" si="3"/>
        <v>21.912500000000001</v>
      </c>
      <c r="S8" s="4">
        <f t="shared" si="2"/>
        <v>-13.096734687168206</v>
      </c>
      <c r="T8" s="1">
        <v>6.2</v>
      </c>
      <c r="U8" s="1">
        <v>-90.2</v>
      </c>
      <c r="V8" s="20">
        <f t="shared" si="4"/>
        <v>1246.5</v>
      </c>
      <c r="W8" s="1">
        <v>978</v>
      </c>
      <c r="X8" s="1">
        <v>1.25</v>
      </c>
      <c r="AD8">
        <f t="shared" si="5"/>
        <v>5</v>
      </c>
      <c r="AE8">
        <f t="shared" si="6"/>
        <v>-91.564000000000021</v>
      </c>
      <c r="AF8">
        <v>278</v>
      </c>
    </row>
    <row r="9" spans="4:32">
      <c r="D9" s="1">
        <v>11</v>
      </c>
      <c r="E9" s="1">
        <v>-2.29</v>
      </c>
      <c r="F9" s="1">
        <v>-12.349848677422672</v>
      </c>
      <c r="G9" s="1">
        <v>-1.0875000000000004</v>
      </c>
      <c r="I9">
        <f t="shared" si="0"/>
        <v>-1.0875000000000004</v>
      </c>
      <c r="J9">
        <f t="shared" si="1"/>
        <v>-12.349848677422672</v>
      </c>
      <c r="N9" s="1">
        <v>-11</v>
      </c>
      <c r="O9" s="1">
        <v>6</v>
      </c>
      <c r="P9" s="1">
        <v>0.15</v>
      </c>
      <c r="Q9" s="1">
        <v>-2.29</v>
      </c>
      <c r="R9" s="4">
        <f t="shared" si="3"/>
        <v>20.912500000000001</v>
      </c>
      <c r="S9" s="4">
        <f t="shared" si="2"/>
        <v>-13.027021371065397</v>
      </c>
      <c r="T9" s="1">
        <v>6.2</v>
      </c>
      <c r="U9" s="1">
        <v>-90.2</v>
      </c>
      <c r="V9" s="20">
        <f t="shared" si="4"/>
        <v>1246.5</v>
      </c>
      <c r="W9" s="1">
        <v>1041</v>
      </c>
      <c r="X9" s="1">
        <v>1.25</v>
      </c>
      <c r="AD9">
        <f t="shared" si="5"/>
        <v>6</v>
      </c>
      <c r="AE9">
        <f t="shared" si="6"/>
        <v>-91.455000000000027</v>
      </c>
      <c r="AF9">
        <v>289</v>
      </c>
    </row>
    <row r="10" spans="4:32">
      <c r="D10" s="1">
        <v>10</v>
      </c>
      <c r="E10" s="1">
        <v>-2.29</v>
      </c>
      <c r="F10" s="1">
        <v>-12.350854691904418</v>
      </c>
      <c r="G10" s="1">
        <v>-8.7500000000000355E-2</v>
      </c>
      <c r="I10">
        <f t="shared" si="0"/>
        <v>-8.7500000000000355E-2</v>
      </c>
      <c r="J10">
        <f t="shared" si="1"/>
        <v>-12.350854691904418</v>
      </c>
      <c r="N10" s="1">
        <v>-10</v>
      </c>
      <c r="O10" s="1">
        <v>7</v>
      </c>
      <c r="P10" s="1">
        <v>0.15</v>
      </c>
      <c r="Q10" s="1">
        <v>-2.29</v>
      </c>
      <c r="R10" s="4">
        <f t="shared" si="3"/>
        <v>19.912500000000001</v>
      </c>
      <c r="S10" s="4">
        <f t="shared" si="2"/>
        <v>-12.905684528984086</v>
      </c>
      <c r="T10" s="1">
        <v>6.2</v>
      </c>
      <c r="U10" s="1">
        <v>-90.2</v>
      </c>
      <c r="V10" s="20">
        <f t="shared" si="4"/>
        <v>1246.5</v>
      </c>
      <c r="W10" s="1">
        <v>1002</v>
      </c>
      <c r="X10" s="1">
        <v>1.25</v>
      </c>
      <c r="AD10">
        <f t="shared" si="5"/>
        <v>7</v>
      </c>
      <c r="AE10">
        <f t="shared" si="6"/>
        <v>-91.346000000000032</v>
      </c>
      <c r="AF10">
        <v>318</v>
      </c>
    </row>
    <row r="11" spans="4:32">
      <c r="D11" s="1">
        <v>9</v>
      </c>
      <c r="E11" s="1">
        <v>-2.29</v>
      </c>
      <c r="F11" s="1">
        <v>-12.319072544287733</v>
      </c>
      <c r="G11" s="1">
        <v>0.91249999999999964</v>
      </c>
      <c r="I11">
        <f t="shared" si="0"/>
        <v>0.91249999999999964</v>
      </c>
      <c r="J11">
        <f t="shared" si="1"/>
        <v>-12.319072544287733</v>
      </c>
      <c r="N11" s="1">
        <v>-9</v>
      </c>
      <c r="O11" s="1">
        <v>8</v>
      </c>
      <c r="P11" s="1">
        <v>0.15</v>
      </c>
      <c r="Q11" s="1">
        <v>-2.29</v>
      </c>
      <c r="R11" s="4">
        <f t="shared" si="3"/>
        <v>18.912500000000001</v>
      </c>
      <c r="S11" s="4">
        <f t="shared" si="2"/>
        <v>-12.787552875039829</v>
      </c>
      <c r="T11" s="1">
        <v>6.2</v>
      </c>
      <c r="U11" s="1">
        <v>-90.2</v>
      </c>
      <c r="V11" s="20">
        <f t="shared" si="4"/>
        <v>1246.5</v>
      </c>
      <c r="W11" s="1">
        <v>940</v>
      </c>
      <c r="X11" s="1">
        <v>1.25</v>
      </c>
      <c r="AD11">
        <f t="shared" si="5"/>
        <v>8</v>
      </c>
      <c r="AE11">
        <f t="shared" si="6"/>
        <v>-91.237000000000037</v>
      </c>
      <c r="AF11">
        <v>343</v>
      </c>
    </row>
    <row r="12" spans="4:32">
      <c r="D12" s="1">
        <v>8</v>
      </c>
      <c r="E12" s="1">
        <v>-2.29</v>
      </c>
      <c r="F12" s="1">
        <v>-12.531906089483948</v>
      </c>
      <c r="G12" s="1">
        <v>1.9124999999999996</v>
      </c>
      <c r="I12">
        <f t="shared" si="0"/>
        <v>1.9124999999999996</v>
      </c>
      <c r="J12">
        <f t="shared" si="1"/>
        <v>-12.531906089483948</v>
      </c>
      <c r="N12" s="1">
        <v>-8</v>
      </c>
      <c r="O12" s="1">
        <v>9</v>
      </c>
      <c r="P12" s="1">
        <v>0.15</v>
      </c>
      <c r="Q12" s="1">
        <v>-2.29</v>
      </c>
      <c r="R12" s="4">
        <f t="shared" si="3"/>
        <v>17.912500000000001</v>
      </c>
      <c r="S12" s="4">
        <f t="shared" si="2"/>
        <v>-12.995237352134</v>
      </c>
      <c r="T12" s="1">
        <v>6.2</v>
      </c>
      <c r="U12" s="1">
        <v>-90.2</v>
      </c>
      <c r="V12" s="20">
        <f t="shared" si="4"/>
        <v>1994.4</v>
      </c>
      <c r="W12" s="1">
        <v>600</v>
      </c>
      <c r="X12" s="1">
        <v>2</v>
      </c>
      <c r="AD12">
        <f t="shared" si="5"/>
        <v>9</v>
      </c>
      <c r="AE12">
        <f t="shared" si="6"/>
        <v>-91.128000000000043</v>
      </c>
      <c r="AF12">
        <v>323</v>
      </c>
    </row>
    <row r="13" spans="4:32">
      <c r="D13" s="1">
        <v>7</v>
      </c>
      <c r="E13" s="1">
        <v>-2.29</v>
      </c>
      <c r="F13" s="1">
        <v>-12.813240844787801</v>
      </c>
      <c r="G13" s="1">
        <v>2.9124999999999996</v>
      </c>
      <c r="I13">
        <f t="shared" si="0"/>
        <v>2.9124999999999996</v>
      </c>
      <c r="J13">
        <f t="shared" si="1"/>
        <v>-12.813240844787801</v>
      </c>
      <c r="N13" s="1">
        <v>-7</v>
      </c>
      <c r="O13" s="1">
        <v>10</v>
      </c>
      <c r="P13" s="1">
        <v>0.15</v>
      </c>
      <c r="Q13" s="1">
        <v>-2.29</v>
      </c>
      <c r="R13" s="4">
        <f t="shared" si="3"/>
        <v>16.912500000000001</v>
      </c>
      <c r="S13" s="4">
        <f t="shared" si="2"/>
        <v>-13.098195008594375</v>
      </c>
      <c r="T13" s="1">
        <v>6.2</v>
      </c>
      <c r="U13" s="1">
        <v>-90.2</v>
      </c>
      <c r="V13" s="20">
        <f t="shared" si="4"/>
        <v>1994.4</v>
      </c>
      <c r="W13" s="1">
        <v>691</v>
      </c>
      <c r="X13" s="1">
        <v>2</v>
      </c>
      <c r="AD13">
        <f t="shared" si="5"/>
        <v>10</v>
      </c>
      <c r="AE13">
        <f t="shared" si="6"/>
        <v>-91.019000000000048</v>
      </c>
      <c r="AF13">
        <v>320</v>
      </c>
    </row>
    <row r="14" spans="4:32">
      <c r="D14" s="1">
        <v>6</v>
      </c>
      <c r="E14" s="1">
        <v>-2.29</v>
      </c>
      <c r="F14" s="1">
        <v>-12.989339310571193</v>
      </c>
      <c r="G14" s="1">
        <v>3.9124999999999996</v>
      </c>
      <c r="I14">
        <f t="shared" si="0"/>
        <v>3.9124999999999996</v>
      </c>
      <c r="J14">
        <f t="shared" si="1"/>
        <v>-12.989339310571193</v>
      </c>
      <c r="N14" s="1">
        <v>-6</v>
      </c>
      <c r="O14" s="1">
        <v>11</v>
      </c>
      <c r="P14" s="1">
        <v>0.15</v>
      </c>
      <c r="Q14" s="1">
        <v>-2.29</v>
      </c>
      <c r="R14" s="4">
        <f t="shared" si="3"/>
        <v>15.9125</v>
      </c>
      <c r="S14" s="4">
        <f t="shared" si="2"/>
        <v>-13.248396630925438</v>
      </c>
      <c r="T14" s="1">
        <v>6.2</v>
      </c>
      <c r="U14" s="1">
        <v>-90.2</v>
      </c>
      <c r="V14" s="20">
        <f t="shared" si="4"/>
        <v>1994.4</v>
      </c>
      <c r="W14" s="1">
        <v>660</v>
      </c>
      <c r="X14" s="1">
        <v>2</v>
      </c>
      <c r="AD14">
        <f t="shared" si="5"/>
        <v>11</v>
      </c>
      <c r="AE14">
        <f t="shared" si="6"/>
        <v>-90.910000000000053</v>
      </c>
      <c r="AF14">
        <v>396</v>
      </c>
    </row>
    <row r="15" spans="4:32">
      <c r="D15" s="1">
        <v>5</v>
      </c>
      <c r="E15" s="1">
        <v>-2.29</v>
      </c>
      <c r="F15" s="1">
        <v>-13.137719894402034</v>
      </c>
      <c r="G15" s="1">
        <v>4.9124999999999996</v>
      </c>
      <c r="I15">
        <f t="shared" si="0"/>
        <v>4.9124999999999996</v>
      </c>
      <c r="J15">
        <f t="shared" si="1"/>
        <v>-13.137719894402034</v>
      </c>
      <c r="N15" s="1">
        <v>-5</v>
      </c>
      <c r="O15" s="1">
        <v>12</v>
      </c>
      <c r="P15" s="1">
        <v>0.15</v>
      </c>
      <c r="Q15" s="1">
        <v>-2.29</v>
      </c>
      <c r="R15" s="4">
        <f t="shared" si="3"/>
        <v>14.9125</v>
      </c>
      <c r="S15" s="4">
        <f t="shared" si="2"/>
        <v>-13.296113591937406</v>
      </c>
      <c r="T15" s="1">
        <v>6.2</v>
      </c>
      <c r="U15" s="1">
        <v>-90.2</v>
      </c>
      <c r="V15" s="20">
        <f t="shared" si="4"/>
        <v>1994.4</v>
      </c>
      <c r="W15" s="1">
        <v>565</v>
      </c>
      <c r="X15" s="1">
        <v>2</v>
      </c>
      <c r="Y15">
        <f>SUM(X4:X15)</f>
        <v>18</v>
      </c>
      <c r="AD15">
        <f t="shared" si="5"/>
        <v>12</v>
      </c>
      <c r="AE15">
        <f t="shared" si="6"/>
        <v>-90.801000000000059</v>
      </c>
      <c r="AF15">
        <v>326</v>
      </c>
    </row>
    <row r="16" spans="4:32">
      <c r="D16" s="1">
        <v>4</v>
      </c>
      <c r="E16" s="1">
        <v>-2.29</v>
      </c>
      <c r="F16" s="1">
        <v>-13.223724248880254</v>
      </c>
      <c r="G16" s="1">
        <v>5.9124999999999996</v>
      </c>
      <c r="I16">
        <f t="shared" si="0"/>
        <v>5.9124999999999996</v>
      </c>
      <c r="J16">
        <f t="shared" si="1"/>
        <v>-13.223724248880254</v>
      </c>
      <c r="N16" s="1">
        <v>-4</v>
      </c>
      <c r="O16" s="1">
        <v>13</v>
      </c>
      <c r="P16" s="1">
        <v>0.15</v>
      </c>
      <c r="Q16" s="1">
        <v>-2.29</v>
      </c>
      <c r="R16" s="4">
        <f t="shared" si="3"/>
        <v>13.9125</v>
      </c>
      <c r="S16" s="4">
        <f t="shared" si="2"/>
        <v>-13.35930584367779</v>
      </c>
      <c r="T16" s="1">
        <v>6.2</v>
      </c>
      <c r="U16" s="1">
        <v>-90.2</v>
      </c>
      <c r="V16" s="20">
        <f t="shared" si="4"/>
        <v>1994.4</v>
      </c>
      <c r="W16" s="1">
        <v>664</v>
      </c>
      <c r="X16" s="1">
        <v>2</v>
      </c>
      <c r="AD16">
        <f t="shared" si="5"/>
        <v>13</v>
      </c>
      <c r="AE16">
        <f t="shared" si="6"/>
        <v>-90.692000000000064</v>
      </c>
      <c r="AF16">
        <v>390</v>
      </c>
    </row>
    <row r="17" spans="4:32">
      <c r="D17" s="1">
        <v>3</v>
      </c>
      <c r="E17" s="1">
        <v>-2.29</v>
      </c>
      <c r="F17" s="1">
        <v>-13.342127972271861</v>
      </c>
      <c r="G17" s="1">
        <v>6.9124999999999996</v>
      </c>
      <c r="I17">
        <f t="shared" si="0"/>
        <v>6.9124999999999996</v>
      </c>
      <c r="J17">
        <f t="shared" si="1"/>
        <v>-13.342127972271861</v>
      </c>
      <c r="N17" s="1">
        <v>-3</v>
      </c>
      <c r="O17" s="1">
        <v>14</v>
      </c>
      <c r="P17" s="1">
        <v>0.15</v>
      </c>
      <c r="Q17" s="1">
        <v>-2.29</v>
      </c>
      <c r="R17" s="4">
        <f t="shared" si="3"/>
        <v>12.9125</v>
      </c>
      <c r="S17" s="4">
        <f t="shared" si="2"/>
        <v>-13.460877027139436</v>
      </c>
      <c r="T17" s="1">
        <v>6.2</v>
      </c>
      <c r="U17" s="1">
        <v>-90.2</v>
      </c>
      <c r="V17" s="20">
        <f t="shared" si="4"/>
        <v>1994.4</v>
      </c>
      <c r="W17" s="1">
        <v>638</v>
      </c>
      <c r="X17" s="1">
        <v>2</v>
      </c>
      <c r="AD17">
        <f t="shared" si="5"/>
        <v>14</v>
      </c>
      <c r="AE17">
        <f t="shared" si="6"/>
        <v>-90.583000000000069</v>
      </c>
      <c r="AF17">
        <v>331</v>
      </c>
    </row>
    <row r="18" spans="4:32">
      <c r="D18" s="1">
        <v>2</v>
      </c>
      <c r="E18" s="1">
        <v>-2.29</v>
      </c>
      <c r="F18" s="1">
        <v>-13.481655249278031</v>
      </c>
      <c r="G18" s="1">
        <v>7.9124999999999996</v>
      </c>
      <c r="I18">
        <f t="shared" si="0"/>
        <v>7.9124999999999996</v>
      </c>
      <c r="J18">
        <f t="shared" si="1"/>
        <v>-13.481655249278031</v>
      </c>
      <c r="N18" s="1">
        <v>-2</v>
      </c>
      <c r="O18" s="1">
        <v>15</v>
      </c>
      <c r="P18" s="1">
        <v>0.15</v>
      </c>
      <c r="Q18" s="1">
        <v>-2.29</v>
      </c>
      <c r="R18" s="4">
        <f t="shared" si="3"/>
        <v>11.9125</v>
      </c>
      <c r="S18" s="4">
        <f t="shared" si="2"/>
        <v>-13.504552265660278</v>
      </c>
      <c r="T18" s="1">
        <v>6.2</v>
      </c>
      <c r="U18" s="1">
        <v>-90.2</v>
      </c>
      <c r="V18" s="20">
        <f t="shared" si="4"/>
        <v>1994.4</v>
      </c>
      <c r="W18" s="1">
        <v>618</v>
      </c>
      <c r="X18" s="1">
        <v>2</v>
      </c>
      <c r="AD18">
        <f t="shared" si="5"/>
        <v>15</v>
      </c>
      <c r="AE18">
        <f t="shared" si="6"/>
        <v>-90.474000000000075</v>
      </c>
      <c r="AF18">
        <v>355</v>
      </c>
    </row>
    <row r="19" spans="4:32">
      <c r="D19" s="1">
        <v>1</v>
      </c>
      <c r="E19" s="1">
        <v>-2.29</v>
      </c>
      <c r="F19" s="1">
        <v>-13.510431493365411</v>
      </c>
      <c r="G19" s="1">
        <v>8.9124999999999996</v>
      </c>
      <c r="I19">
        <f t="shared" si="0"/>
        <v>8.9124999999999996</v>
      </c>
      <c r="J19">
        <f t="shared" si="1"/>
        <v>-13.510431493365411</v>
      </c>
      <c r="N19" s="1">
        <v>-1</v>
      </c>
      <c r="O19" s="1">
        <v>16</v>
      </c>
      <c r="P19" s="1">
        <v>0.15</v>
      </c>
      <c r="Q19" s="1">
        <v>-2.29</v>
      </c>
      <c r="R19" s="4">
        <f t="shared" si="3"/>
        <v>10.9125</v>
      </c>
      <c r="S19" s="4">
        <f t="shared" si="2"/>
        <v>-13.474510294603377</v>
      </c>
      <c r="T19" s="1">
        <v>6.2</v>
      </c>
      <c r="U19" s="1">
        <v>-90.2</v>
      </c>
      <c r="V19" s="20">
        <f t="shared" si="4"/>
        <v>1994.4</v>
      </c>
      <c r="W19" s="1">
        <v>448</v>
      </c>
      <c r="X19" s="1">
        <v>2</v>
      </c>
      <c r="AD19">
        <f t="shared" si="5"/>
        <v>16</v>
      </c>
      <c r="AE19">
        <f t="shared" si="6"/>
        <v>-90.36500000000008</v>
      </c>
      <c r="AF19">
        <v>348</v>
      </c>
    </row>
    <row r="20" spans="4:32">
      <c r="D20" s="1">
        <v>0</v>
      </c>
      <c r="E20" s="1">
        <v>-2.29</v>
      </c>
      <c r="F20" s="1">
        <v>-13.62289154185272</v>
      </c>
      <c r="G20" s="1">
        <v>9.9124999999999996</v>
      </c>
      <c r="I20">
        <f t="shared" si="0"/>
        <v>9.9124999999999996</v>
      </c>
      <c r="J20">
        <f t="shared" si="1"/>
        <v>-13.62289154185272</v>
      </c>
      <c r="N20" s="1">
        <v>0</v>
      </c>
      <c r="O20" s="1">
        <v>17</v>
      </c>
      <c r="P20" s="1">
        <v>0.15</v>
      </c>
      <c r="Q20" s="1">
        <v>-2.29</v>
      </c>
      <c r="R20" s="4">
        <f t="shared" si="3"/>
        <v>9.9124999999999996</v>
      </c>
      <c r="S20" s="4">
        <f>VLOOKUP(N20,$D$4:$G$36,3,FALSE)+P20</f>
        <v>-13.47289154185272</v>
      </c>
      <c r="T20" s="1">
        <v>6.2</v>
      </c>
      <c r="U20" s="1">
        <v>-90.2</v>
      </c>
      <c r="V20" s="20">
        <f t="shared" si="4"/>
        <v>1994.4</v>
      </c>
      <c r="W20" s="1">
        <v>396</v>
      </c>
      <c r="X20" s="1">
        <v>2</v>
      </c>
      <c r="AD20">
        <f t="shared" si="5"/>
        <v>17</v>
      </c>
      <c r="AE20">
        <f t="shared" si="6"/>
        <v>-90.256000000000085</v>
      </c>
      <c r="AF20">
        <v>355</v>
      </c>
    </row>
    <row r="21" spans="4:32">
      <c r="D21" s="1">
        <v>-1</v>
      </c>
      <c r="E21" s="1">
        <v>-2.29</v>
      </c>
      <c r="F21" s="1">
        <v>-13.624510294603377</v>
      </c>
      <c r="G21" s="1">
        <v>10.9125</v>
      </c>
      <c r="I21">
        <f t="shared" si="0"/>
        <v>10.9125</v>
      </c>
      <c r="J21">
        <f t="shared" si="1"/>
        <v>-13.624510294603377</v>
      </c>
      <c r="N21" s="1">
        <v>1</v>
      </c>
      <c r="O21" s="1">
        <v>18</v>
      </c>
      <c r="P21" s="1">
        <v>0.15</v>
      </c>
      <c r="Q21" s="1">
        <v>-2.29</v>
      </c>
      <c r="R21" s="4">
        <f t="shared" si="3"/>
        <v>8.9124999999999996</v>
      </c>
      <c r="S21" s="4">
        <f t="shared" si="2"/>
        <v>-13.360431493365411</v>
      </c>
      <c r="T21" s="1">
        <v>6.2</v>
      </c>
      <c r="U21" s="1">
        <v>-90.2</v>
      </c>
      <c r="V21" s="20">
        <f t="shared" si="4"/>
        <v>1994.4</v>
      </c>
      <c r="W21" s="1">
        <v>502</v>
      </c>
      <c r="X21" s="1">
        <v>2</v>
      </c>
      <c r="AD21">
        <f t="shared" si="5"/>
        <v>18</v>
      </c>
      <c r="AE21">
        <f t="shared" si="6"/>
        <v>-90.147000000000091</v>
      </c>
      <c r="AF21">
        <v>372</v>
      </c>
    </row>
    <row r="22" spans="4:32">
      <c r="D22" s="1">
        <v>-2</v>
      </c>
      <c r="E22" s="1">
        <v>-2.29</v>
      </c>
      <c r="F22" s="1">
        <v>-13.654552265660278</v>
      </c>
      <c r="G22" s="1">
        <v>11.9125</v>
      </c>
      <c r="I22">
        <f t="shared" si="0"/>
        <v>11.9125</v>
      </c>
      <c r="J22">
        <f t="shared" si="1"/>
        <v>-13.654552265660278</v>
      </c>
      <c r="N22" s="1">
        <v>2</v>
      </c>
      <c r="O22" s="1">
        <v>19</v>
      </c>
      <c r="P22" s="1">
        <v>0.15</v>
      </c>
      <c r="Q22" s="1">
        <v>-2.29</v>
      </c>
      <c r="R22" s="4">
        <f t="shared" si="3"/>
        <v>7.9124999999999996</v>
      </c>
      <c r="S22" s="4">
        <f t="shared" si="2"/>
        <v>-13.331655249278031</v>
      </c>
      <c r="T22" s="1">
        <v>6.2</v>
      </c>
      <c r="U22" s="1">
        <v>-90.2</v>
      </c>
      <c r="V22" s="20">
        <f t="shared" si="4"/>
        <v>1994.4</v>
      </c>
      <c r="W22" s="1">
        <v>582</v>
      </c>
      <c r="X22" s="1">
        <v>2</v>
      </c>
      <c r="AD22">
        <f t="shared" si="5"/>
        <v>19</v>
      </c>
      <c r="AE22">
        <f t="shared" si="6"/>
        <v>-90.038000000000096</v>
      </c>
      <c r="AF22">
        <v>368</v>
      </c>
    </row>
    <row r="23" spans="4:32">
      <c r="D23" s="1">
        <v>-3</v>
      </c>
      <c r="E23" s="1">
        <v>-2.29</v>
      </c>
      <c r="F23" s="1">
        <v>-13.610877027139436</v>
      </c>
      <c r="G23" s="1">
        <v>12.9125</v>
      </c>
      <c r="I23">
        <f t="shared" si="0"/>
        <v>12.9125</v>
      </c>
      <c r="J23">
        <f t="shared" si="1"/>
        <v>-13.610877027139436</v>
      </c>
      <c r="N23" s="1">
        <v>3</v>
      </c>
      <c r="O23" s="1">
        <v>20</v>
      </c>
      <c r="P23" s="1">
        <v>0.15</v>
      </c>
      <c r="Q23" s="1">
        <v>-2.29</v>
      </c>
      <c r="R23" s="4">
        <f t="shared" si="3"/>
        <v>6.9124999999999996</v>
      </c>
      <c r="S23" s="4">
        <f t="shared" si="2"/>
        <v>-13.192127972271861</v>
      </c>
      <c r="T23" s="1">
        <v>6.2</v>
      </c>
      <c r="U23" s="1">
        <v>-90.2</v>
      </c>
      <c r="V23" s="20">
        <f t="shared" si="4"/>
        <v>1994.4</v>
      </c>
      <c r="W23" s="1">
        <v>637</v>
      </c>
      <c r="X23" s="1">
        <v>2</v>
      </c>
      <c r="AD23">
        <f t="shared" si="5"/>
        <v>20</v>
      </c>
      <c r="AE23">
        <f t="shared" si="6"/>
        <v>-89.929000000000102</v>
      </c>
      <c r="AF23">
        <v>382</v>
      </c>
    </row>
    <row r="24" spans="4:32">
      <c r="D24" s="1">
        <v>-4</v>
      </c>
      <c r="E24" s="1">
        <v>-2.29</v>
      </c>
      <c r="F24" s="1">
        <v>-13.50930584367779</v>
      </c>
      <c r="G24" s="1">
        <v>13.9125</v>
      </c>
      <c r="I24">
        <f t="shared" si="0"/>
        <v>13.9125</v>
      </c>
      <c r="J24">
        <f t="shared" si="1"/>
        <v>-13.50930584367779</v>
      </c>
      <c r="N24" s="1">
        <v>4</v>
      </c>
      <c r="O24" s="1">
        <v>21</v>
      </c>
      <c r="P24" s="1">
        <v>0.15</v>
      </c>
      <c r="Q24" s="1">
        <v>-2.29</v>
      </c>
      <c r="R24" s="4">
        <f t="shared" si="3"/>
        <v>5.9124999999999996</v>
      </c>
      <c r="S24" s="4">
        <f t="shared" si="2"/>
        <v>-13.073724248880254</v>
      </c>
      <c r="T24" s="1">
        <v>6.2</v>
      </c>
      <c r="U24" s="1">
        <v>-90.2</v>
      </c>
      <c r="V24" s="20">
        <f t="shared" si="4"/>
        <v>1994.4</v>
      </c>
      <c r="W24" s="1">
        <v>626</v>
      </c>
      <c r="X24" s="1">
        <v>2</v>
      </c>
      <c r="AD24">
        <f t="shared" si="5"/>
        <v>21</v>
      </c>
      <c r="AE24">
        <f t="shared" si="6"/>
        <v>-89.820000000000107</v>
      </c>
      <c r="AF24">
        <v>340</v>
      </c>
    </row>
    <row r="25" spans="4:32">
      <c r="D25" s="1">
        <v>-5</v>
      </c>
      <c r="E25" s="1">
        <v>-2.29</v>
      </c>
      <c r="F25" s="1">
        <v>-13.446113591937406</v>
      </c>
      <c r="G25" s="1">
        <v>14.9125</v>
      </c>
      <c r="I25">
        <f t="shared" si="0"/>
        <v>14.9125</v>
      </c>
      <c r="J25">
        <f t="shared" si="1"/>
        <v>-13.446113591937406</v>
      </c>
      <c r="N25" s="1">
        <v>5</v>
      </c>
      <c r="O25" s="1">
        <v>22</v>
      </c>
      <c r="P25" s="1">
        <v>0.15</v>
      </c>
      <c r="Q25" s="1">
        <v>-2.29</v>
      </c>
      <c r="R25" s="4">
        <f t="shared" si="3"/>
        <v>4.9124999999999996</v>
      </c>
      <c r="S25" s="4">
        <f t="shared" si="2"/>
        <v>-12.987719894402034</v>
      </c>
      <c r="T25" s="1">
        <v>6.2</v>
      </c>
      <c r="U25" s="1">
        <v>-90.2</v>
      </c>
      <c r="V25" s="20">
        <f t="shared" si="4"/>
        <v>1994.4</v>
      </c>
      <c r="W25" s="1">
        <v>625</v>
      </c>
      <c r="X25" s="1">
        <v>2</v>
      </c>
      <c r="AD25">
        <f t="shared" si="5"/>
        <v>22</v>
      </c>
      <c r="AE25">
        <f t="shared" si="6"/>
        <v>-89.711000000000112</v>
      </c>
      <c r="AF25">
        <v>370</v>
      </c>
    </row>
    <row r="26" spans="4:32">
      <c r="D26" s="1">
        <v>-6</v>
      </c>
      <c r="E26" s="1">
        <v>-2.29</v>
      </c>
      <c r="F26" s="1">
        <v>-13.398396630925438</v>
      </c>
      <c r="G26" s="1">
        <v>15.9125</v>
      </c>
      <c r="I26">
        <f t="shared" si="0"/>
        <v>15.9125</v>
      </c>
      <c r="J26">
        <f t="shared" si="1"/>
        <v>-13.398396630925438</v>
      </c>
      <c r="N26" s="1">
        <v>6</v>
      </c>
      <c r="O26" s="1">
        <v>23</v>
      </c>
      <c r="P26" s="1">
        <v>0.15</v>
      </c>
      <c r="Q26" s="1">
        <v>-2.29</v>
      </c>
      <c r="R26" s="4">
        <f t="shared" si="3"/>
        <v>3.9124999999999996</v>
      </c>
      <c r="S26" s="4">
        <f t="shared" si="2"/>
        <v>-12.839339310571193</v>
      </c>
      <c r="T26" s="1">
        <v>6.2</v>
      </c>
      <c r="U26" s="1">
        <v>-90.2</v>
      </c>
      <c r="V26" s="20">
        <f t="shared" si="4"/>
        <v>1994.4</v>
      </c>
      <c r="W26" s="1">
        <v>667</v>
      </c>
      <c r="X26" s="1">
        <v>2</v>
      </c>
      <c r="AD26">
        <f t="shared" si="5"/>
        <v>23</v>
      </c>
      <c r="AE26">
        <f t="shared" si="6"/>
        <v>-89.602000000000118</v>
      </c>
      <c r="AF26">
        <v>384</v>
      </c>
    </row>
    <row r="27" spans="4:32">
      <c r="D27" s="1">
        <v>-7</v>
      </c>
      <c r="E27" s="1">
        <v>-2.29</v>
      </c>
      <c r="F27" s="1">
        <v>-13.248195008594376</v>
      </c>
      <c r="G27" s="1">
        <v>16.912500000000001</v>
      </c>
      <c r="I27">
        <f t="shared" si="0"/>
        <v>16.912500000000001</v>
      </c>
      <c r="J27">
        <f t="shared" si="1"/>
        <v>-13.248195008594376</v>
      </c>
      <c r="N27" s="1">
        <v>7</v>
      </c>
      <c r="O27" s="1">
        <v>24</v>
      </c>
      <c r="P27" s="1">
        <v>0.15</v>
      </c>
      <c r="Q27" s="1">
        <v>-2.29</v>
      </c>
      <c r="R27" s="4">
        <f t="shared" si="3"/>
        <v>2.9124999999999996</v>
      </c>
      <c r="S27" s="4">
        <f t="shared" si="2"/>
        <v>-12.663240844787801</v>
      </c>
      <c r="T27" s="1">
        <v>6.2</v>
      </c>
      <c r="U27" s="1">
        <v>-90.2</v>
      </c>
      <c r="V27" s="20">
        <f t="shared" si="4"/>
        <v>1994.4</v>
      </c>
      <c r="W27" s="1">
        <v>629</v>
      </c>
      <c r="X27" s="1">
        <v>2</v>
      </c>
      <c r="AD27">
        <f t="shared" si="5"/>
        <v>24</v>
      </c>
      <c r="AE27">
        <f t="shared" si="6"/>
        <v>-89.493000000000123</v>
      </c>
      <c r="AF27">
        <v>375</v>
      </c>
    </row>
    <row r="28" spans="4:32">
      <c r="D28" s="1">
        <v>-8</v>
      </c>
      <c r="E28" s="1">
        <v>-2.29</v>
      </c>
      <c r="F28" s="1">
        <v>-13.145237352134</v>
      </c>
      <c r="G28" s="1">
        <v>17.912500000000001</v>
      </c>
      <c r="I28">
        <f t="shared" si="0"/>
        <v>17.912500000000001</v>
      </c>
      <c r="J28">
        <f t="shared" si="1"/>
        <v>-13.145237352134</v>
      </c>
      <c r="N28" s="1">
        <v>8</v>
      </c>
      <c r="O28" s="1">
        <v>25</v>
      </c>
      <c r="P28" s="1">
        <v>0.15</v>
      </c>
      <c r="Q28" s="1">
        <v>-2.29</v>
      </c>
      <c r="R28" s="4">
        <f t="shared" si="3"/>
        <v>1.9124999999999996</v>
      </c>
      <c r="S28" s="4">
        <f t="shared" si="2"/>
        <v>-12.381906089483948</v>
      </c>
      <c r="T28" s="1">
        <v>6.2</v>
      </c>
      <c r="U28" s="1">
        <v>-90.2</v>
      </c>
      <c r="V28" s="20">
        <f t="shared" si="4"/>
        <v>1994.4</v>
      </c>
      <c r="W28" s="1">
        <v>580</v>
      </c>
      <c r="X28" s="1">
        <v>2</v>
      </c>
      <c r="AD28">
        <f t="shared" si="5"/>
        <v>25</v>
      </c>
      <c r="AE28">
        <f t="shared" si="6"/>
        <v>-89.384000000000128</v>
      </c>
      <c r="AF28">
        <v>376</v>
      </c>
    </row>
    <row r="29" spans="4:32">
      <c r="D29" s="1">
        <v>-9</v>
      </c>
      <c r="E29" s="1">
        <v>-2.29</v>
      </c>
      <c r="F29" s="1">
        <v>-12.937552875039829</v>
      </c>
      <c r="G29" s="1">
        <v>18.912500000000001</v>
      </c>
      <c r="I29">
        <f t="shared" si="0"/>
        <v>18.912500000000001</v>
      </c>
      <c r="J29">
        <f t="shared" si="1"/>
        <v>-12.937552875039829</v>
      </c>
      <c r="N29" s="1">
        <v>9</v>
      </c>
      <c r="O29" s="1">
        <v>26</v>
      </c>
      <c r="P29" s="1">
        <v>0.15</v>
      </c>
      <c r="Q29" s="1">
        <v>-2.29</v>
      </c>
      <c r="R29" s="4">
        <f t="shared" si="3"/>
        <v>0.91249999999999964</v>
      </c>
      <c r="S29" s="4">
        <f t="shared" si="2"/>
        <v>-12.169072544287733</v>
      </c>
      <c r="T29" s="1">
        <v>6.2</v>
      </c>
      <c r="U29" s="1">
        <v>-90.2</v>
      </c>
      <c r="V29" s="20">
        <f t="shared" si="4"/>
        <v>1246.5</v>
      </c>
      <c r="W29" s="1">
        <v>826</v>
      </c>
      <c r="X29" s="1">
        <v>1.25</v>
      </c>
      <c r="AD29">
        <f t="shared" si="5"/>
        <v>26</v>
      </c>
      <c r="AE29">
        <f t="shared" si="6"/>
        <v>-89.275000000000134</v>
      </c>
      <c r="AF29">
        <v>342</v>
      </c>
    </row>
    <row r="30" spans="4:32">
      <c r="D30" s="1">
        <v>-10</v>
      </c>
      <c r="E30" s="1">
        <v>-2.29</v>
      </c>
      <c r="F30" s="1">
        <v>-13.055684528984086</v>
      </c>
      <c r="G30" s="1">
        <v>19.912500000000001</v>
      </c>
      <c r="I30">
        <f t="shared" si="0"/>
        <v>19.912500000000001</v>
      </c>
      <c r="J30">
        <f t="shared" si="1"/>
        <v>-13.055684528984086</v>
      </c>
      <c r="N30" s="1">
        <v>10</v>
      </c>
      <c r="O30" s="1">
        <v>27</v>
      </c>
      <c r="P30" s="1">
        <v>0.15</v>
      </c>
      <c r="Q30" s="1">
        <v>-2.29</v>
      </c>
      <c r="R30" s="4">
        <f t="shared" si="3"/>
        <v>-8.7500000000000355E-2</v>
      </c>
      <c r="S30" s="4">
        <f t="shared" si="2"/>
        <v>-12.200854691904418</v>
      </c>
      <c r="T30" s="1">
        <v>6.2</v>
      </c>
      <c r="U30" s="1">
        <v>-90.2</v>
      </c>
      <c r="V30" s="20">
        <f t="shared" si="4"/>
        <v>1246.5</v>
      </c>
      <c r="W30" s="1">
        <v>1089</v>
      </c>
      <c r="X30" s="1">
        <v>1.25</v>
      </c>
      <c r="AD30">
        <f t="shared" si="5"/>
        <v>27</v>
      </c>
      <c r="AE30">
        <f t="shared" si="6"/>
        <v>-89.166000000000139</v>
      </c>
      <c r="AF30">
        <v>351</v>
      </c>
    </row>
    <row r="31" spans="4:32">
      <c r="D31" s="1">
        <v>-11</v>
      </c>
      <c r="E31" s="1">
        <v>-2.29</v>
      </c>
      <c r="F31" s="1">
        <v>-13.177021371065397</v>
      </c>
      <c r="G31" s="1">
        <v>20.912500000000001</v>
      </c>
      <c r="I31">
        <f t="shared" si="0"/>
        <v>20.912500000000001</v>
      </c>
      <c r="J31">
        <f t="shared" si="1"/>
        <v>-13.177021371065397</v>
      </c>
      <c r="N31" s="1">
        <v>11</v>
      </c>
      <c r="O31" s="1">
        <v>28</v>
      </c>
      <c r="P31" s="1">
        <v>0.15</v>
      </c>
      <c r="Q31" s="1">
        <v>-2.29</v>
      </c>
      <c r="R31" s="4">
        <f t="shared" si="3"/>
        <v>-1.0875000000000004</v>
      </c>
      <c r="S31" s="4">
        <f t="shared" si="2"/>
        <v>-12.199848677422672</v>
      </c>
      <c r="T31" s="1">
        <v>6.2</v>
      </c>
      <c r="U31" s="1">
        <v>-90.2</v>
      </c>
      <c r="V31" s="20">
        <f t="shared" si="4"/>
        <v>1246.5</v>
      </c>
      <c r="W31" s="1">
        <v>978</v>
      </c>
      <c r="X31" s="1">
        <v>1.25</v>
      </c>
      <c r="AD31">
        <f t="shared" si="5"/>
        <v>28</v>
      </c>
      <c r="AE31">
        <f t="shared" si="6"/>
        <v>-89.057000000000144</v>
      </c>
      <c r="AF31">
        <v>315</v>
      </c>
    </row>
    <row r="32" spans="4:32">
      <c r="D32" s="1">
        <v>-12</v>
      </c>
      <c r="E32" s="1">
        <v>-2.29</v>
      </c>
      <c r="F32" s="1">
        <v>-13.246734687168207</v>
      </c>
      <c r="G32" s="1">
        <v>21.912500000000001</v>
      </c>
      <c r="I32">
        <f t="shared" si="0"/>
        <v>21.912500000000001</v>
      </c>
      <c r="J32">
        <f t="shared" si="1"/>
        <v>-13.246734687168207</v>
      </c>
      <c r="N32" s="1">
        <v>12</v>
      </c>
      <c r="O32" s="1">
        <v>29</v>
      </c>
      <c r="P32" s="1">
        <v>0.15</v>
      </c>
      <c r="Q32" s="1">
        <v>-2.29</v>
      </c>
      <c r="R32" s="4">
        <f t="shared" si="3"/>
        <v>-2.0875000000000004</v>
      </c>
      <c r="S32" s="4">
        <f t="shared" si="2"/>
        <v>-12.208619964052733</v>
      </c>
      <c r="T32" s="1">
        <v>6.2</v>
      </c>
      <c r="U32" s="1">
        <v>-90.2</v>
      </c>
      <c r="V32" s="20">
        <f t="shared" si="4"/>
        <v>1246.5</v>
      </c>
      <c r="W32" s="1">
        <v>986</v>
      </c>
      <c r="X32" s="1">
        <v>1.25</v>
      </c>
      <c r="AD32">
        <f t="shared" si="5"/>
        <v>29</v>
      </c>
      <c r="AE32">
        <f t="shared" si="6"/>
        <v>-88.94800000000015</v>
      </c>
      <c r="AF32">
        <v>330</v>
      </c>
    </row>
    <row r="33" spans="4:32">
      <c r="D33" s="1">
        <v>-13</v>
      </c>
      <c r="E33" s="1">
        <v>-2.29</v>
      </c>
      <c r="F33" s="1">
        <v>-13.283272805542952</v>
      </c>
      <c r="G33" s="1">
        <v>22.912500000000001</v>
      </c>
      <c r="I33">
        <f t="shared" si="0"/>
        <v>22.912500000000001</v>
      </c>
      <c r="J33">
        <f t="shared" si="1"/>
        <v>-13.283272805542952</v>
      </c>
      <c r="N33" s="1">
        <v>13</v>
      </c>
      <c r="O33" s="1">
        <v>30</v>
      </c>
      <c r="P33" s="1">
        <v>0.15</v>
      </c>
      <c r="Q33" s="1">
        <v>-2.29</v>
      </c>
      <c r="R33" s="4">
        <f t="shared" si="3"/>
        <v>-3.0875000000000004</v>
      </c>
      <c r="S33" s="4">
        <f t="shared" si="2"/>
        <v>-12.195450413726919</v>
      </c>
      <c r="T33" s="1">
        <v>6.2</v>
      </c>
      <c r="U33" s="1">
        <v>-90.2</v>
      </c>
      <c r="V33" s="20">
        <f t="shared" si="4"/>
        <v>1246.5</v>
      </c>
      <c r="W33" s="1">
        <v>996</v>
      </c>
      <c r="X33" s="1">
        <v>1.25</v>
      </c>
      <c r="AD33">
        <f t="shared" si="5"/>
        <v>30</v>
      </c>
      <c r="AE33">
        <f t="shared" si="6"/>
        <v>-88.839000000000155</v>
      </c>
      <c r="AF33">
        <v>323</v>
      </c>
    </row>
    <row r="34" spans="4:32">
      <c r="D34" s="1">
        <v>-14</v>
      </c>
      <c r="E34" s="1">
        <v>-2.29</v>
      </c>
      <c r="F34" s="1">
        <v>-13.380827220190179</v>
      </c>
      <c r="G34" s="1">
        <v>23.912500000000001</v>
      </c>
      <c r="I34">
        <f t="shared" si="0"/>
        <v>23.912500000000001</v>
      </c>
      <c r="J34">
        <f t="shared" si="1"/>
        <v>-13.380827220190179</v>
      </c>
      <c r="N34" s="1">
        <v>14</v>
      </c>
      <c r="O34" s="1">
        <v>31</v>
      </c>
      <c r="P34" s="1">
        <v>0.15</v>
      </c>
      <c r="Q34" s="1">
        <v>-2.29</v>
      </c>
      <c r="R34" s="4">
        <f t="shared" si="3"/>
        <v>-4.0875000000000004</v>
      </c>
      <c r="S34" s="4">
        <f t="shared" si="2"/>
        <v>-12.203844711109047</v>
      </c>
      <c r="T34" s="1">
        <v>6.2</v>
      </c>
      <c r="U34" s="1">
        <v>-90.2</v>
      </c>
      <c r="V34" s="20">
        <f t="shared" si="4"/>
        <v>1246.5</v>
      </c>
      <c r="W34" s="1">
        <v>963</v>
      </c>
      <c r="X34" s="1">
        <v>1.25</v>
      </c>
      <c r="AD34">
        <f t="shared" si="5"/>
        <v>31</v>
      </c>
      <c r="AE34">
        <f t="shared" si="6"/>
        <v>-88.73000000000016</v>
      </c>
      <c r="AF34">
        <v>298</v>
      </c>
    </row>
    <row r="35" spans="4:32">
      <c r="D35" s="1">
        <v>-15</v>
      </c>
      <c r="E35" s="1">
        <v>-2.29</v>
      </c>
      <c r="F35" s="1">
        <v>-13.433459514976352</v>
      </c>
      <c r="G35" s="1">
        <v>24.912500000000001</v>
      </c>
      <c r="I35">
        <f t="shared" si="0"/>
        <v>24.912500000000001</v>
      </c>
      <c r="J35">
        <f t="shared" si="1"/>
        <v>-13.433459514976352</v>
      </c>
      <c r="N35" s="1">
        <v>15</v>
      </c>
      <c r="O35" s="1">
        <v>32</v>
      </c>
      <c r="P35" s="1">
        <v>0.15</v>
      </c>
      <c r="Q35" s="1">
        <v>-2.29</v>
      </c>
      <c r="R35" s="4">
        <f t="shared" si="3"/>
        <v>-5.0875000000000004</v>
      </c>
      <c r="S35" s="4">
        <f t="shared" si="2"/>
        <v>-12.224288570982077</v>
      </c>
      <c r="T35" s="1">
        <v>6.2</v>
      </c>
      <c r="U35" s="1">
        <v>-90.2</v>
      </c>
      <c r="V35" s="20">
        <f t="shared" si="4"/>
        <v>1246.5</v>
      </c>
      <c r="W35" s="1">
        <v>1029</v>
      </c>
      <c r="X35" s="1">
        <v>1.25</v>
      </c>
      <c r="AD35">
        <f t="shared" si="5"/>
        <v>32</v>
      </c>
      <c r="AE35">
        <f t="shared" si="6"/>
        <v>-88.621000000000166</v>
      </c>
      <c r="AF35">
        <v>266</v>
      </c>
    </row>
    <row r="36" spans="4:32">
      <c r="D36" s="1">
        <v>-16</v>
      </c>
      <c r="E36" s="1">
        <v>-2.29</v>
      </c>
      <c r="F36" s="1">
        <v>-13.513732891027116</v>
      </c>
      <c r="G36" s="1">
        <v>25.912500000000001</v>
      </c>
      <c r="I36">
        <f t="shared" si="0"/>
        <v>25.912500000000001</v>
      </c>
      <c r="J36">
        <f t="shared" si="1"/>
        <v>-13.513732891027116</v>
      </c>
      <c r="N36" s="1">
        <v>16</v>
      </c>
      <c r="O36" s="1">
        <v>33</v>
      </c>
      <c r="P36" s="1">
        <v>0.15</v>
      </c>
      <c r="Q36" s="1">
        <v>-2.29</v>
      </c>
      <c r="R36" s="4">
        <f t="shared" si="3"/>
        <v>-6.0875000000000004</v>
      </c>
      <c r="S36" s="4">
        <f t="shared" si="2"/>
        <v>-12.21734828452367</v>
      </c>
      <c r="T36" s="1">
        <v>6.2</v>
      </c>
      <c r="U36" s="1">
        <v>-90.2</v>
      </c>
      <c r="V36" s="20">
        <f t="shared" si="4"/>
        <v>1246.5</v>
      </c>
      <c r="W36" s="1">
        <v>966</v>
      </c>
      <c r="X36" s="1">
        <v>1.25</v>
      </c>
      <c r="Z36" t="s">
        <v>176</v>
      </c>
      <c r="AA36" t="s">
        <v>118</v>
      </c>
    </row>
    <row r="37" spans="4:32">
      <c r="N37" s="1">
        <v>-9.6599999999999966</v>
      </c>
      <c r="O37" s="21">
        <v>34</v>
      </c>
      <c r="P37" s="21">
        <v>0.15</v>
      </c>
      <c r="Q37" s="21">
        <v>-2.29</v>
      </c>
      <c r="R37" s="26">
        <f>Z37</f>
        <v>19.572500000000002</v>
      </c>
      <c r="S37" s="26">
        <f>AA37+P37</f>
        <v>-12.866307311002666</v>
      </c>
      <c r="T37" s="21">
        <v>6.2</v>
      </c>
      <c r="U37" s="21">
        <v>-90.2</v>
      </c>
      <c r="V37" s="22">
        <f t="shared" si="4"/>
        <v>1495.8</v>
      </c>
      <c r="W37" s="21">
        <v>1068</v>
      </c>
      <c r="X37" s="1">
        <v>1.5</v>
      </c>
      <c r="Y37" s="25">
        <v>-9.66</v>
      </c>
      <c r="Z37" s="5">
        <f>R11+0.66</f>
        <v>19.572500000000002</v>
      </c>
      <c r="AA37">
        <f>F30+1/3*AB37</f>
        <v>-13.016307311002667</v>
      </c>
      <c r="AB37" s="5">
        <f>S11-S10</f>
        <v>0.11813165394425695</v>
      </c>
      <c r="AC37" t="s">
        <v>178</v>
      </c>
    </row>
    <row r="38" spans="4:32">
      <c r="N38" s="1">
        <v>-9.3299999999999983</v>
      </c>
      <c r="O38" s="21">
        <v>35</v>
      </c>
      <c r="P38" s="21">
        <v>0.15</v>
      </c>
      <c r="Q38" s="21">
        <v>-2.29</v>
      </c>
      <c r="R38" s="26">
        <f>Z38</f>
        <v>19.2425</v>
      </c>
      <c r="S38" s="26">
        <f>AA38+P38</f>
        <v>-12.826930093021248</v>
      </c>
      <c r="T38" s="21">
        <v>6.2</v>
      </c>
      <c r="U38" s="21">
        <v>-90.2</v>
      </c>
      <c r="V38" s="22">
        <f t="shared" si="4"/>
        <v>1994.4</v>
      </c>
      <c r="W38" s="21">
        <v>987</v>
      </c>
      <c r="X38" s="1">
        <v>2</v>
      </c>
      <c r="Y38">
        <v>-9.33</v>
      </c>
      <c r="Z38" s="5">
        <f>R11+0.33</f>
        <v>19.2425</v>
      </c>
      <c r="AA38">
        <f>F30+2/3*AB37</f>
        <v>-12.976930093021249</v>
      </c>
    </row>
    <row r="39" spans="4:32">
      <c r="N39" s="1">
        <v>-8.6700000000000017</v>
      </c>
      <c r="O39" s="21">
        <v>36</v>
      </c>
      <c r="P39" s="21">
        <v>0.15</v>
      </c>
      <c r="Q39" s="21">
        <v>-2.29</v>
      </c>
      <c r="R39" s="26">
        <f>Z39</f>
        <v>18.582500000000003</v>
      </c>
      <c r="S39" s="26">
        <f>AA39+P39</f>
        <v>-12.856781034071219</v>
      </c>
      <c r="T39" s="21">
        <v>6.2</v>
      </c>
      <c r="U39" s="21">
        <v>-90.2</v>
      </c>
      <c r="V39" s="22">
        <f t="shared" si="4"/>
        <v>1994.4</v>
      </c>
      <c r="W39" s="21">
        <v>633</v>
      </c>
      <c r="X39" s="1">
        <v>2</v>
      </c>
      <c r="Y39">
        <v>-8.67</v>
      </c>
      <c r="Z39" s="5">
        <f>R11-0.33</f>
        <v>18.582500000000003</v>
      </c>
      <c r="AA39">
        <f>F29-1/3*AB39</f>
        <v>-13.006781034071219</v>
      </c>
      <c r="AB39" s="5">
        <f>S11-S12</f>
        <v>0.20768447709417082</v>
      </c>
      <c r="AC39" t="s">
        <v>179</v>
      </c>
    </row>
    <row r="40" spans="4:32">
      <c r="N40" s="1">
        <v>-8.3400000000000034</v>
      </c>
      <c r="O40" s="21">
        <v>37</v>
      </c>
      <c r="P40" s="21">
        <v>0.15</v>
      </c>
      <c r="Q40" s="21">
        <v>-2.29</v>
      </c>
      <c r="R40" s="26">
        <f>Z40</f>
        <v>18.252500000000001</v>
      </c>
      <c r="S40" s="26">
        <f>AA40+P40</f>
        <v>-12.92600919310261</v>
      </c>
      <c r="T40" s="21">
        <v>6.2</v>
      </c>
      <c r="U40" s="21">
        <v>-90.2</v>
      </c>
      <c r="V40" s="22">
        <f t="shared" si="4"/>
        <v>1495.8</v>
      </c>
      <c r="W40" s="21">
        <v>488</v>
      </c>
      <c r="X40" s="1">
        <v>1.5</v>
      </c>
      <c r="Y40">
        <v>-8.34</v>
      </c>
      <c r="Z40" s="5">
        <f>R11-0.66</f>
        <v>18.252500000000001</v>
      </c>
      <c r="AA40">
        <f>F29-2/3*AB39</f>
        <v>-13.07600919310261</v>
      </c>
    </row>
    <row r="41" spans="4:32">
      <c r="N41" s="1">
        <v>-9.6599999999999966</v>
      </c>
      <c r="O41" s="21">
        <v>38</v>
      </c>
      <c r="P41" s="21">
        <v>0.3</v>
      </c>
      <c r="Q41" s="21">
        <v>-2.29</v>
      </c>
      <c r="R41" s="26">
        <f>Z37</f>
        <v>19.572500000000002</v>
      </c>
      <c r="S41" s="26">
        <f>AA37+P41</f>
        <v>-12.716307311002666</v>
      </c>
      <c r="T41" s="21">
        <v>6.2</v>
      </c>
      <c r="U41" s="21">
        <v>-90.2</v>
      </c>
      <c r="V41" s="22">
        <f t="shared" si="4"/>
        <v>1495.8</v>
      </c>
      <c r="W41" s="21">
        <v>1055</v>
      </c>
      <c r="X41" s="1">
        <v>1.5</v>
      </c>
    </row>
    <row r="42" spans="4:32">
      <c r="N42" s="1">
        <v>-9.3299999999999983</v>
      </c>
      <c r="O42" s="21">
        <v>39</v>
      </c>
      <c r="P42" s="21">
        <v>0.3</v>
      </c>
      <c r="Q42" s="21">
        <v>-2.29</v>
      </c>
      <c r="R42" s="26">
        <f>Z38</f>
        <v>19.2425</v>
      </c>
      <c r="S42" s="26">
        <f>AA38+P42</f>
        <v>-12.676930093021248</v>
      </c>
      <c r="T42" s="21">
        <v>6.2</v>
      </c>
      <c r="U42" s="21">
        <v>-90.2</v>
      </c>
      <c r="V42" s="22">
        <f t="shared" si="4"/>
        <v>1994.4</v>
      </c>
      <c r="W42" s="21">
        <v>1016</v>
      </c>
      <c r="X42" s="30">
        <v>2</v>
      </c>
    </row>
    <row r="43" spans="4:32">
      <c r="N43" s="1">
        <v>-9</v>
      </c>
      <c r="O43" s="21">
        <v>40</v>
      </c>
      <c r="P43" s="21">
        <v>0.3</v>
      </c>
      <c r="Q43" s="21">
        <v>-2.29</v>
      </c>
      <c r="R43" s="26">
        <f t="shared" ref="R43" si="7">9.9125-N43</f>
        <v>18.912500000000001</v>
      </c>
      <c r="S43" s="26">
        <f>VLOOKUP(N43,$D$4:$G$36,3,FALSE)+P43</f>
        <v>-12.637552875039828</v>
      </c>
      <c r="T43" s="21">
        <v>6.2</v>
      </c>
      <c r="U43" s="21">
        <v>-90.2</v>
      </c>
      <c r="V43" s="22">
        <f t="shared" si="4"/>
        <v>1994.4</v>
      </c>
      <c r="W43" s="21">
        <v>926</v>
      </c>
      <c r="X43" s="30">
        <v>2</v>
      </c>
    </row>
    <row r="44" spans="4:32">
      <c r="N44" s="1">
        <v>-8.6700000000000017</v>
      </c>
      <c r="O44" s="21">
        <v>41</v>
      </c>
      <c r="P44" s="21">
        <v>0.3</v>
      </c>
      <c r="Q44" s="21">
        <v>-2.29</v>
      </c>
      <c r="R44" s="26">
        <f>Z39</f>
        <v>18.582500000000003</v>
      </c>
      <c r="S44" s="26">
        <f>AA39+P44</f>
        <v>-12.706781034071218</v>
      </c>
      <c r="T44" s="21">
        <v>6.2</v>
      </c>
      <c r="U44" s="21">
        <v>-90.2</v>
      </c>
      <c r="V44" s="22">
        <f t="shared" si="4"/>
        <v>1994.4</v>
      </c>
      <c r="W44" s="21">
        <v>856</v>
      </c>
      <c r="X44" s="30">
        <v>2</v>
      </c>
    </row>
    <row r="45" spans="4:32">
      <c r="N45" s="1">
        <v>-8.3400000000000034</v>
      </c>
      <c r="O45" s="21">
        <v>42</v>
      </c>
      <c r="P45" s="21">
        <v>0.3</v>
      </c>
      <c r="Q45" s="21">
        <v>-2.29</v>
      </c>
      <c r="R45" s="26">
        <f>Z40</f>
        <v>18.252500000000001</v>
      </c>
      <c r="S45" s="26">
        <f>AA40+P45</f>
        <v>-12.77600919310261</v>
      </c>
      <c r="T45" s="21">
        <v>6.2</v>
      </c>
      <c r="U45" s="21">
        <v>-90.2</v>
      </c>
      <c r="V45" s="22">
        <f t="shared" si="4"/>
        <v>1495.8</v>
      </c>
      <c r="W45" s="21">
        <v>646</v>
      </c>
      <c r="X45" s="30">
        <v>1.5</v>
      </c>
    </row>
    <row r="46" spans="4:32">
      <c r="N46" s="1">
        <v>8.3400000000000034</v>
      </c>
      <c r="O46" s="1">
        <v>43</v>
      </c>
      <c r="P46" s="1">
        <v>0.15</v>
      </c>
      <c r="Q46" s="1">
        <v>-2.29</v>
      </c>
      <c r="R46" s="4">
        <f>Z47</f>
        <v>1.5724999999999998</v>
      </c>
      <c r="S46" s="4">
        <f>AA47+P46</f>
        <v>-12.310961574418544</v>
      </c>
      <c r="T46" s="1">
        <v>6.2</v>
      </c>
      <c r="U46" s="1">
        <v>-90.2</v>
      </c>
      <c r="V46" s="20">
        <f t="shared" si="4"/>
        <v>1495.8</v>
      </c>
      <c r="W46" s="1">
        <v>586</v>
      </c>
      <c r="X46" s="30">
        <v>1.5</v>
      </c>
      <c r="Z46" t="s">
        <v>176</v>
      </c>
      <c r="AA46" t="s">
        <v>118</v>
      </c>
    </row>
    <row r="47" spans="4:32">
      <c r="N47" s="1">
        <v>8.6700000000000017</v>
      </c>
      <c r="O47" s="1">
        <v>44</v>
      </c>
      <c r="P47" s="1">
        <v>0.15</v>
      </c>
      <c r="Q47" s="1">
        <v>-2.29</v>
      </c>
      <c r="R47" s="4">
        <f>Z48</f>
        <v>1.2424999999999997</v>
      </c>
      <c r="S47" s="4">
        <f>AA48+P47</f>
        <v>-12.240017059353137</v>
      </c>
      <c r="T47" s="1">
        <v>6.2</v>
      </c>
      <c r="U47" s="1">
        <v>-90.2</v>
      </c>
      <c r="V47" s="20">
        <f t="shared" si="4"/>
        <v>1994.4</v>
      </c>
      <c r="W47" s="1">
        <v>590</v>
      </c>
      <c r="X47" s="30">
        <v>2</v>
      </c>
      <c r="Y47">
        <v>8.34</v>
      </c>
      <c r="Z47" s="5">
        <f>R29+0.66</f>
        <v>1.5724999999999998</v>
      </c>
      <c r="AA47">
        <f>F12+1/3*AB47</f>
        <v>-12.460961574418544</v>
      </c>
      <c r="AB47" s="5">
        <f>S29-S28</f>
        <v>0.21283354519621511</v>
      </c>
      <c r="AC47" t="s">
        <v>180</v>
      </c>
    </row>
    <row r="48" spans="4:32">
      <c r="N48" s="1">
        <v>9.3299999999999983</v>
      </c>
      <c r="O48" s="1">
        <v>45</v>
      </c>
      <c r="P48" s="1">
        <v>0.15</v>
      </c>
      <c r="Q48" s="1">
        <v>-2.29</v>
      </c>
      <c r="R48" s="4">
        <f>Z49</f>
        <v>0.58249999999999957</v>
      </c>
      <c r="S48" s="4">
        <f>AA49+P48</f>
        <v>-12.179666593493295</v>
      </c>
      <c r="T48" s="1">
        <v>6.2</v>
      </c>
      <c r="U48" s="1">
        <v>-90.2</v>
      </c>
      <c r="V48" s="20">
        <f t="shared" si="4"/>
        <v>1994.4</v>
      </c>
      <c r="W48" s="1">
        <v>1053</v>
      </c>
      <c r="X48" s="30">
        <v>2</v>
      </c>
      <c r="Y48">
        <v>8.67</v>
      </c>
      <c r="Z48" s="5">
        <f>R29+0.33</f>
        <v>1.2424999999999997</v>
      </c>
      <c r="AA48">
        <f>F12+2/3*AB47</f>
        <v>-12.390017059353138</v>
      </c>
    </row>
    <row r="49" spans="14:29">
      <c r="N49" s="1">
        <v>9.6599999999999966</v>
      </c>
      <c r="O49" s="1">
        <v>46</v>
      </c>
      <c r="P49" s="1">
        <v>0.15</v>
      </c>
      <c r="Q49" s="1">
        <v>-2.29</v>
      </c>
      <c r="R49" s="4">
        <f>Z50</f>
        <v>0.25249999999999961</v>
      </c>
      <c r="S49" s="4">
        <f>AA50+P49</f>
        <v>-12.190260642698856</v>
      </c>
      <c r="T49" s="1">
        <v>6.2</v>
      </c>
      <c r="U49" s="1">
        <v>-90.2</v>
      </c>
      <c r="V49" s="20">
        <f t="shared" si="4"/>
        <v>1495.8</v>
      </c>
      <c r="W49" s="1">
        <v>1099</v>
      </c>
      <c r="X49" s="30">
        <v>1.5</v>
      </c>
      <c r="Y49">
        <v>9.33</v>
      </c>
      <c r="Z49" s="5">
        <f>R29-0.33</f>
        <v>0.58249999999999957</v>
      </c>
      <c r="AA49">
        <f>F11-1/3*AB49</f>
        <v>-12.329666593493295</v>
      </c>
      <c r="AB49" s="5">
        <f>+S29-S30</f>
        <v>3.1782147616684853E-2</v>
      </c>
      <c r="AC49" t="s">
        <v>181</v>
      </c>
    </row>
    <row r="50" spans="14:29">
      <c r="N50" s="1">
        <v>8.3400000000000034</v>
      </c>
      <c r="O50" s="1">
        <v>47</v>
      </c>
      <c r="P50" s="1">
        <v>0.3</v>
      </c>
      <c r="Q50" s="1">
        <v>-2.29</v>
      </c>
      <c r="R50" s="4">
        <f>Z47</f>
        <v>1.5724999999999998</v>
      </c>
      <c r="S50" s="4">
        <f>AA47+P50</f>
        <v>-12.160961574418543</v>
      </c>
      <c r="T50" s="1">
        <v>6.2</v>
      </c>
      <c r="U50" s="1">
        <v>-90.2</v>
      </c>
      <c r="V50" s="20">
        <f t="shared" si="4"/>
        <v>1495.8</v>
      </c>
      <c r="W50" s="1">
        <v>574</v>
      </c>
      <c r="X50" s="30">
        <v>1.5</v>
      </c>
      <c r="Y50">
        <v>9.66</v>
      </c>
      <c r="Z50" s="5">
        <f>R29-0.66</f>
        <v>0.25249999999999961</v>
      </c>
      <c r="AA50">
        <f>F11-2/3*AB49</f>
        <v>-12.340260642698857</v>
      </c>
    </row>
    <row r="51" spans="14:29">
      <c r="N51" s="1">
        <v>8.6700000000000017</v>
      </c>
      <c r="O51" s="1">
        <v>48</v>
      </c>
      <c r="P51" s="1">
        <v>0.3</v>
      </c>
      <c r="Q51" s="1">
        <v>-2.29</v>
      </c>
      <c r="R51" s="4">
        <f>Z48</f>
        <v>1.2424999999999997</v>
      </c>
      <c r="S51" s="4">
        <f>AA48+P51</f>
        <v>-12.090017059353137</v>
      </c>
      <c r="T51" s="1">
        <v>6.2</v>
      </c>
      <c r="U51" s="1">
        <v>-90.2</v>
      </c>
      <c r="V51" s="20">
        <f t="shared" si="4"/>
        <v>1994.4</v>
      </c>
      <c r="W51" s="1">
        <v>587</v>
      </c>
      <c r="X51" s="30">
        <v>2</v>
      </c>
    </row>
    <row r="52" spans="14:29">
      <c r="N52" s="1">
        <v>9</v>
      </c>
      <c r="O52" s="1">
        <v>49</v>
      </c>
      <c r="P52" s="1">
        <v>0.3</v>
      </c>
      <c r="Q52" s="1">
        <v>-2.29</v>
      </c>
      <c r="R52" s="4">
        <f t="shared" ref="R52" si="8">9.9125-N52</f>
        <v>0.91249999999999964</v>
      </c>
      <c r="S52" s="4">
        <f>VLOOKUP(N52,$D$4:$G$36,3,FALSE)+P52</f>
        <v>-12.019072544287733</v>
      </c>
      <c r="T52" s="1">
        <v>6.2</v>
      </c>
      <c r="U52" s="1">
        <v>-90.2</v>
      </c>
      <c r="V52" s="20">
        <f t="shared" si="4"/>
        <v>1994.4</v>
      </c>
      <c r="W52" s="1">
        <v>851</v>
      </c>
      <c r="X52" s="30">
        <v>2</v>
      </c>
    </row>
    <row r="53" spans="14:29">
      <c r="N53" s="1">
        <v>9.3299999999999983</v>
      </c>
      <c r="O53" s="1">
        <v>50</v>
      </c>
      <c r="P53" s="1">
        <v>0.3</v>
      </c>
      <c r="Q53" s="1">
        <v>-2.29</v>
      </c>
      <c r="R53" s="4">
        <f>Z49</f>
        <v>0.58249999999999957</v>
      </c>
      <c r="S53" s="4">
        <f>AA49+P53</f>
        <v>-12.029666593493294</v>
      </c>
      <c r="T53" s="1">
        <v>6.2</v>
      </c>
      <c r="U53" s="1">
        <v>-90.2</v>
      </c>
      <c r="V53" s="20">
        <f t="shared" si="4"/>
        <v>1994.4</v>
      </c>
      <c r="W53" s="1">
        <v>982</v>
      </c>
      <c r="X53" s="30">
        <v>2</v>
      </c>
    </row>
    <row r="54" spans="14:29">
      <c r="N54" s="1">
        <v>9.6599999999999966</v>
      </c>
      <c r="O54" s="1">
        <v>51</v>
      </c>
      <c r="P54" s="1">
        <v>0.3</v>
      </c>
      <c r="Q54" s="1">
        <v>-2.29</v>
      </c>
      <c r="R54" s="4">
        <f>Z50</f>
        <v>0.25249999999999961</v>
      </c>
      <c r="S54" s="4">
        <f>AA50+P54</f>
        <v>-12.040260642698856</v>
      </c>
      <c r="T54" s="1">
        <v>6.2</v>
      </c>
      <c r="U54" s="1">
        <v>-90.2</v>
      </c>
      <c r="V54" s="20">
        <f t="shared" si="4"/>
        <v>1495.8</v>
      </c>
      <c r="W54" s="1">
        <v>1014</v>
      </c>
      <c r="X54" s="30">
        <v>1.5</v>
      </c>
    </row>
    <row r="55" spans="14:29">
      <c r="N55" s="1">
        <v>9.6599999999999966</v>
      </c>
      <c r="O55" s="1">
        <v>52</v>
      </c>
      <c r="Q55" s="1">
        <v>-2.29</v>
      </c>
      <c r="R55" s="4">
        <f>Z51</f>
        <v>0</v>
      </c>
      <c r="S55" s="4">
        <v>-13.173</v>
      </c>
      <c r="T55" s="1">
        <v>7</v>
      </c>
      <c r="U55" s="1">
        <v>-90.2</v>
      </c>
      <c r="V55" s="20">
        <v>1</v>
      </c>
      <c r="W55" s="1">
        <v>2</v>
      </c>
      <c r="X55" s="30">
        <v>0</v>
      </c>
    </row>
    <row r="56" spans="14:29">
      <c r="N56" s="1">
        <v>0</v>
      </c>
      <c r="O56" s="23">
        <v>53</v>
      </c>
      <c r="P56" s="23">
        <v>0.45</v>
      </c>
      <c r="Q56" s="23">
        <v>-2.29</v>
      </c>
      <c r="R56" s="27">
        <f t="shared" ref="R56:R61" si="9">9.9125-N56</f>
        <v>9.9124999999999996</v>
      </c>
      <c r="S56" s="27">
        <f t="shared" ref="S56:S71" si="10">VLOOKUP(N56,$D$4:$G$36,3,FALSE)+P56</f>
        <v>-13.172891541852721</v>
      </c>
      <c r="T56" s="23">
        <v>7</v>
      </c>
      <c r="U56" s="23">
        <v>-90.2</v>
      </c>
      <c r="V56" s="24">
        <f t="shared" si="4"/>
        <v>1994.4</v>
      </c>
      <c r="W56" s="23">
        <v>918</v>
      </c>
      <c r="X56" s="30">
        <v>2</v>
      </c>
    </row>
    <row r="57" spans="14:29">
      <c r="N57" s="1">
        <v>0</v>
      </c>
      <c r="O57" s="23">
        <v>54</v>
      </c>
      <c r="P57" s="23">
        <v>0.75</v>
      </c>
      <c r="Q57" s="23">
        <v>-2.29</v>
      </c>
      <c r="R57" s="27">
        <f t="shared" si="9"/>
        <v>9.9124999999999996</v>
      </c>
      <c r="S57" s="27">
        <f t="shared" si="10"/>
        <v>-12.87289154185272</v>
      </c>
      <c r="T57" s="23">
        <v>7</v>
      </c>
      <c r="U57" s="23">
        <v>-90.2</v>
      </c>
      <c r="V57" s="24">
        <f t="shared" si="4"/>
        <v>1994.4</v>
      </c>
      <c r="W57" s="23">
        <v>796</v>
      </c>
      <c r="X57" s="30">
        <v>2</v>
      </c>
    </row>
    <row r="58" spans="14:29">
      <c r="N58" s="1">
        <v>0</v>
      </c>
      <c r="O58" s="23">
        <v>55</v>
      </c>
      <c r="P58" s="23">
        <v>1.05</v>
      </c>
      <c r="Q58" s="23">
        <v>-2.29</v>
      </c>
      <c r="R58" s="27">
        <f t="shared" si="9"/>
        <v>9.9124999999999996</v>
      </c>
      <c r="S58" s="27">
        <f t="shared" si="10"/>
        <v>-12.572891541852719</v>
      </c>
      <c r="T58" s="23">
        <v>7</v>
      </c>
      <c r="U58" s="23">
        <v>-90.2</v>
      </c>
      <c r="V58" s="24">
        <f t="shared" si="4"/>
        <v>1994.4</v>
      </c>
      <c r="W58" s="23">
        <v>740</v>
      </c>
      <c r="X58" s="30">
        <v>2</v>
      </c>
    </row>
    <row r="59" spans="14:29">
      <c r="N59" s="1">
        <v>0</v>
      </c>
      <c r="O59" s="23">
        <v>56</v>
      </c>
      <c r="P59" s="23">
        <v>1.35</v>
      </c>
      <c r="Q59" s="23">
        <v>-2.29</v>
      </c>
      <c r="R59" s="27">
        <f t="shared" si="9"/>
        <v>9.9124999999999996</v>
      </c>
      <c r="S59" s="27">
        <f t="shared" si="10"/>
        <v>-12.27289154185272</v>
      </c>
      <c r="T59" s="23">
        <v>7</v>
      </c>
      <c r="U59" s="23">
        <v>-90.2</v>
      </c>
      <c r="V59" s="24">
        <f t="shared" si="4"/>
        <v>1994.4</v>
      </c>
      <c r="W59" s="23">
        <v>702</v>
      </c>
      <c r="X59" s="30">
        <v>2</v>
      </c>
    </row>
    <row r="60" spans="14:29">
      <c r="N60" s="1">
        <v>0</v>
      </c>
      <c r="O60" s="23">
        <v>57</v>
      </c>
      <c r="P60" s="23">
        <v>1.65</v>
      </c>
      <c r="Q60" s="23">
        <v>-2.29</v>
      </c>
      <c r="R60" s="27">
        <f t="shared" si="9"/>
        <v>9.9124999999999996</v>
      </c>
      <c r="S60" s="27">
        <f t="shared" si="10"/>
        <v>-11.97289154185272</v>
      </c>
      <c r="T60" s="23">
        <v>7</v>
      </c>
      <c r="U60" s="23">
        <v>-90.2</v>
      </c>
      <c r="V60" s="24">
        <f t="shared" si="4"/>
        <v>1994.4</v>
      </c>
      <c r="W60" s="23">
        <v>666</v>
      </c>
      <c r="X60" s="30">
        <v>2</v>
      </c>
    </row>
    <row r="61" spans="14:29">
      <c r="N61" s="1">
        <v>0</v>
      </c>
      <c r="O61" s="23">
        <v>58</v>
      </c>
      <c r="P61" s="23">
        <v>1.95</v>
      </c>
      <c r="Q61" s="23">
        <v>-2.29</v>
      </c>
      <c r="R61" s="27">
        <f t="shared" si="9"/>
        <v>9.9124999999999996</v>
      </c>
      <c r="S61" s="27">
        <f t="shared" si="10"/>
        <v>-11.672891541852721</v>
      </c>
      <c r="T61" s="23">
        <v>7</v>
      </c>
      <c r="U61" s="23">
        <v>-90.2</v>
      </c>
      <c r="V61" s="24">
        <f t="shared" si="4"/>
        <v>1994.4</v>
      </c>
      <c r="W61" s="23">
        <v>620</v>
      </c>
      <c r="X61" s="30">
        <v>2</v>
      </c>
    </row>
    <row r="62" spans="14:29">
      <c r="N62" s="1">
        <v>0</v>
      </c>
      <c r="O62" s="1">
        <v>59</v>
      </c>
      <c r="Q62" s="1">
        <v>-2.29</v>
      </c>
      <c r="R62" s="4">
        <v>9.9130000000000003</v>
      </c>
      <c r="S62" s="4">
        <f t="shared" si="10"/>
        <v>-13.62289154185272</v>
      </c>
      <c r="T62" s="1">
        <v>12</v>
      </c>
      <c r="U62" s="1">
        <v>-90.2</v>
      </c>
      <c r="V62" s="20">
        <v>1</v>
      </c>
      <c r="W62" s="1">
        <v>5</v>
      </c>
      <c r="X62" s="30">
        <v>0</v>
      </c>
    </row>
    <row r="63" spans="14:29">
      <c r="N63" s="1">
        <v>-16</v>
      </c>
      <c r="O63" s="1">
        <v>60</v>
      </c>
      <c r="P63" s="1">
        <v>2.5</v>
      </c>
      <c r="Q63" s="1">
        <v>-2.29</v>
      </c>
      <c r="R63" s="4">
        <f t="shared" ref="R63:R71" si="11">9.9125-N63</f>
        <v>25.912500000000001</v>
      </c>
      <c r="S63" s="4">
        <f t="shared" si="10"/>
        <v>-11.013732891027116</v>
      </c>
      <c r="T63" s="1">
        <v>12</v>
      </c>
      <c r="U63" s="1">
        <v>-90.2</v>
      </c>
      <c r="V63" s="20">
        <f t="shared" si="4"/>
        <v>1246.5</v>
      </c>
      <c r="W63" s="1">
        <v>1464</v>
      </c>
      <c r="X63" s="30">
        <v>1.25</v>
      </c>
    </row>
    <row r="64" spans="14:29">
      <c r="N64" s="1">
        <v>-12</v>
      </c>
      <c r="O64" s="1">
        <v>61</v>
      </c>
      <c r="P64" s="1">
        <v>2.5</v>
      </c>
      <c r="Q64" s="1">
        <v>-2.29</v>
      </c>
      <c r="R64" s="4">
        <f t="shared" si="11"/>
        <v>21.912500000000001</v>
      </c>
      <c r="S64" s="4">
        <f t="shared" si="10"/>
        <v>-10.746734687168207</v>
      </c>
      <c r="T64" s="1">
        <v>12</v>
      </c>
      <c r="U64" s="1">
        <v>-90.2</v>
      </c>
      <c r="V64" s="20">
        <f t="shared" si="4"/>
        <v>1246.5</v>
      </c>
      <c r="W64" s="1">
        <v>1489</v>
      </c>
      <c r="X64" s="30">
        <v>1.25</v>
      </c>
    </row>
    <row r="65" spans="14:24">
      <c r="N65" s="1">
        <v>-8</v>
      </c>
      <c r="O65" s="1">
        <v>62</v>
      </c>
      <c r="P65" s="1">
        <v>2.5</v>
      </c>
      <c r="Q65" s="1">
        <v>-2.29</v>
      </c>
      <c r="R65" s="4">
        <f t="shared" si="11"/>
        <v>17.912500000000001</v>
      </c>
      <c r="S65" s="4">
        <f t="shared" si="10"/>
        <v>-10.645237352134</v>
      </c>
      <c r="T65" s="1">
        <v>12</v>
      </c>
      <c r="U65" s="1">
        <v>-90.2</v>
      </c>
      <c r="V65" s="20">
        <f t="shared" si="4"/>
        <v>1246.5</v>
      </c>
      <c r="W65" s="1">
        <v>1148</v>
      </c>
      <c r="X65" s="30">
        <v>1.25</v>
      </c>
    </row>
    <row r="66" spans="14:24">
      <c r="N66" s="1">
        <v>-4</v>
      </c>
      <c r="O66" s="1">
        <v>63</v>
      </c>
      <c r="P66" s="1">
        <v>2.5</v>
      </c>
      <c r="Q66" s="1">
        <v>-2.29</v>
      </c>
      <c r="R66" s="4">
        <f t="shared" si="11"/>
        <v>13.9125</v>
      </c>
      <c r="S66" s="4">
        <f t="shared" si="10"/>
        <v>-11.00930584367779</v>
      </c>
      <c r="T66" s="1">
        <v>12</v>
      </c>
      <c r="U66" s="1">
        <v>-90.2</v>
      </c>
      <c r="V66" s="20">
        <f t="shared" si="4"/>
        <v>1994.4</v>
      </c>
      <c r="W66" s="1">
        <v>1035</v>
      </c>
      <c r="X66" s="30">
        <v>2</v>
      </c>
    </row>
    <row r="67" spans="14:24">
      <c r="N67" s="1">
        <v>0</v>
      </c>
      <c r="O67" s="1">
        <v>64</v>
      </c>
      <c r="P67" s="1">
        <v>2.5</v>
      </c>
      <c r="Q67" s="1">
        <v>-2.29</v>
      </c>
      <c r="R67" s="4">
        <f t="shared" si="11"/>
        <v>9.9124999999999996</v>
      </c>
      <c r="S67" s="4">
        <f t="shared" si="10"/>
        <v>-11.12289154185272</v>
      </c>
      <c r="T67" s="1">
        <v>12</v>
      </c>
      <c r="U67" s="1">
        <v>-90.2</v>
      </c>
      <c r="V67" s="20">
        <f t="shared" si="4"/>
        <v>1994.4</v>
      </c>
      <c r="W67" s="1">
        <v>609</v>
      </c>
      <c r="X67" s="30">
        <v>2</v>
      </c>
    </row>
    <row r="68" spans="14:24">
      <c r="N68" s="1">
        <v>4</v>
      </c>
      <c r="O68" s="1">
        <v>65</v>
      </c>
      <c r="P68" s="1">
        <v>2.5</v>
      </c>
      <c r="Q68" s="1">
        <v>-2.29</v>
      </c>
      <c r="R68" s="4">
        <f t="shared" si="11"/>
        <v>5.9124999999999996</v>
      </c>
      <c r="S68" s="4">
        <f t="shared" si="10"/>
        <v>-10.723724248880254</v>
      </c>
      <c r="T68" s="1">
        <v>12</v>
      </c>
      <c r="U68" s="1">
        <v>-90.2</v>
      </c>
      <c r="V68" s="20">
        <f t="shared" si="4"/>
        <v>1994.4</v>
      </c>
      <c r="W68" s="1">
        <v>970</v>
      </c>
      <c r="X68" s="30">
        <v>2</v>
      </c>
    </row>
    <row r="69" spans="14:24">
      <c r="N69" s="1">
        <v>8</v>
      </c>
      <c r="O69" s="1">
        <v>66</v>
      </c>
      <c r="P69" s="1">
        <v>2.5</v>
      </c>
      <c r="Q69" s="1">
        <v>-2.29</v>
      </c>
      <c r="R69" s="4">
        <f t="shared" si="11"/>
        <v>1.9124999999999996</v>
      </c>
      <c r="S69" s="4">
        <f t="shared" si="10"/>
        <v>-10.031906089483948</v>
      </c>
      <c r="T69" s="1">
        <v>12</v>
      </c>
      <c r="U69" s="1">
        <v>-90.2</v>
      </c>
      <c r="V69" s="20">
        <f t="shared" ref="V69:V71" si="12">X69*3600*277/1000</f>
        <v>1246.5</v>
      </c>
      <c r="W69" s="1">
        <v>1089</v>
      </c>
      <c r="X69" s="30">
        <v>1.25</v>
      </c>
    </row>
    <row r="70" spans="14:24">
      <c r="N70" s="1">
        <v>12</v>
      </c>
      <c r="O70" s="1">
        <v>67</v>
      </c>
      <c r="P70" s="1">
        <v>2.5</v>
      </c>
      <c r="Q70" s="1">
        <v>-2.29</v>
      </c>
      <c r="R70" s="4">
        <f t="shared" si="11"/>
        <v>-2.0875000000000004</v>
      </c>
      <c r="S70" s="4">
        <f t="shared" si="10"/>
        <v>-9.8586199640527337</v>
      </c>
      <c r="T70" s="1">
        <v>12</v>
      </c>
      <c r="U70" s="1">
        <v>-90.2</v>
      </c>
      <c r="V70" s="20">
        <f t="shared" si="12"/>
        <v>1246.5</v>
      </c>
      <c r="W70" s="1">
        <v>1433</v>
      </c>
      <c r="X70" s="30">
        <v>1.25</v>
      </c>
    </row>
    <row r="71" spans="14:24">
      <c r="N71" s="1">
        <v>16</v>
      </c>
      <c r="O71" s="1">
        <v>68</v>
      </c>
      <c r="P71" s="1">
        <v>2.5</v>
      </c>
      <c r="Q71" s="1">
        <v>-2.29</v>
      </c>
      <c r="R71" s="4">
        <f t="shared" si="11"/>
        <v>-6.0875000000000004</v>
      </c>
      <c r="S71" s="4">
        <f t="shared" si="10"/>
        <v>-9.8673482845236702</v>
      </c>
      <c r="T71" s="1">
        <v>12</v>
      </c>
      <c r="U71" s="1">
        <v>-90.2</v>
      </c>
      <c r="V71" s="20">
        <f t="shared" si="12"/>
        <v>1246.5</v>
      </c>
      <c r="W71" s="1">
        <v>1414</v>
      </c>
      <c r="X71" s="30">
        <v>1.25</v>
      </c>
    </row>
    <row r="72" spans="14:24">
      <c r="N72" s="28"/>
      <c r="O72" s="28"/>
      <c r="P72" s="28"/>
      <c r="Q72" s="28"/>
      <c r="R72" s="28"/>
      <c r="S72" s="29">
        <f>MIN(S4:S71)</f>
        <v>-13.62289154185272</v>
      </c>
      <c r="T72" s="28"/>
      <c r="U72" s="28">
        <f>MAX(U4:U71)</f>
        <v>-90.2</v>
      </c>
      <c r="V72" s="28"/>
      <c r="W72" s="28"/>
      <c r="X72">
        <f>SUM(X4:X71)/24</f>
        <v>4.645833333333333</v>
      </c>
    </row>
    <row r="73" spans="14:24">
      <c r="N73" s="28"/>
      <c r="O73" s="28"/>
      <c r="P73" s="28"/>
      <c r="Q73" s="28"/>
      <c r="R73" s="28"/>
      <c r="S73" s="29">
        <f>MAX(S4:S71)</f>
        <v>-9.8586199640527337</v>
      </c>
      <c r="T73" s="28"/>
      <c r="U73" s="28">
        <f>MIN(U4:U71)</f>
        <v>-90.2</v>
      </c>
      <c r="V73" s="28"/>
      <c r="W73" s="2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Navigation</vt:lpstr>
      <vt:lpstr>Strains</vt:lpstr>
      <vt:lpstr>980008</vt:lpstr>
      <vt:lpstr>Work</vt:lpstr>
      <vt:lpstr>Transverse scans</vt:lpstr>
      <vt:lpstr>Longitudinal scans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2013-09-22T17:24:04Z</dcterms:created>
  <dcterms:modified xsi:type="dcterms:W3CDTF">2013-09-26T13:41:30Z</dcterms:modified>
</cp:coreProperties>
</file>